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4\Tarifas\Categoría 1\TUP-MOVIL\Regulación y Revisiones\Procedimiento de Revisión 2013\07_Propuesta para comentarios\Maqueta\"/>
    </mc:Choice>
  </mc:AlternateContent>
  <bookViews>
    <workbookView xWindow="5565" yWindow="-45" windowWidth="13185" windowHeight="11955" tabRatio="810" activeTab="2"/>
  </bookViews>
  <sheets>
    <sheet name="Tarifa Tope" sheetId="1" r:id="rId1"/>
    <sheet name="TC" sheetId="13" r:id="rId2"/>
    <sheet name="Enlace" sheetId="14" r:id="rId3"/>
    <sheet name="Tráfico" sheetId="9" r:id="rId4"/>
    <sheet name="TCLDN" sheetId="12" r:id="rId5"/>
  </sheets>
  <definedNames>
    <definedName name="_xlnm.Print_Area" localSheetId="2">Enlace!$B$9:$J$10</definedName>
    <definedName name="ConTransp" localSheetId="2">#REF!</definedName>
    <definedName name="ConTransp">#REF!</definedName>
    <definedName name="SinTransp" localSheetId="2">#REF!</definedName>
    <definedName name="SinTransp">#REF!</definedName>
    <definedName name="solver_adj" localSheetId="0" hidden="1">'Tarifa Tope'!$C$32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'Tarifa Tope'!#REF!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'Tarifa Tope'!$C$34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hs1" localSheetId="0" hidden="1">entero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rimestre" localSheetId="2">#REF!</definedName>
    <definedName name="Trimestre">#REF!</definedName>
  </definedNames>
  <calcPr calcId="152511"/>
</workbook>
</file>

<file path=xl/calcChain.xml><?xml version="1.0" encoding="utf-8"?>
<calcChain xmlns="http://schemas.openxmlformats.org/spreadsheetml/2006/main">
  <c r="D39" i="9" l="1"/>
  <c r="D27" i="9"/>
  <c r="D20" i="1" l="1"/>
  <c r="C14" i="12"/>
  <c r="C12" i="12"/>
  <c r="C13" i="12"/>
  <c r="C11" i="12"/>
  <c r="F28" i="14"/>
  <c r="F24" i="14"/>
  <c r="H24" i="14" s="1"/>
  <c r="C13" i="9" l="1"/>
  <c r="D13" i="9" l="1"/>
  <c r="E13" i="9"/>
  <c r="E15" i="9"/>
  <c r="C15" i="1"/>
  <c r="C47" i="1" l="1"/>
  <c r="C56" i="1" l="1"/>
  <c r="C26" i="13" l="1"/>
  <c r="C50" i="1" l="1"/>
  <c r="D15" i="1" s="1"/>
  <c r="C55" i="1"/>
  <c r="F57" i="14" l="1"/>
  <c r="H57" i="14" s="1"/>
  <c r="F56" i="14"/>
  <c r="H56" i="14" s="1"/>
  <c r="F54" i="14"/>
  <c r="H54" i="14" s="1"/>
  <c r="F53" i="14"/>
  <c r="H53" i="14" s="1"/>
  <c r="F52" i="14"/>
  <c r="H52" i="14" s="1"/>
  <c r="F51" i="14"/>
  <c r="H51" i="14" s="1"/>
  <c r="F50" i="14"/>
  <c r="H50" i="14" s="1"/>
  <c r="F49" i="14"/>
  <c r="H49" i="14" s="1"/>
  <c r="F48" i="14"/>
  <c r="H48" i="14" s="1"/>
  <c r="F47" i="14"/>
  <c r="H47" i="14" s="1"/>
  <c r="F46" i="14"/>
  <c r="H46" i="14" s="1"/>
  <c r="F45" i="14"/>
  <c r="H45" i="14" s="1"/>
  <c r="F44" i="14"/>
  <c r="H44" i="14" s="1"/>
  <c r="F43" i="14"/>
  <c r="H43" i="14" s="1"/>
  <c r="F37" i="14"/>
  <c r="H37" i="14" s="1"/>
  <c r="F36" i="14"/>
  <c r="H36" i="14" s="1"/>
  <c r="F35" i="14"/>
  <c r="H35" i="14" s="1"/>
  <c r="F33" i="14"/>
  <c r="H33" i="14" s="1"/>
  <c r="F32" i="14"/>
  <c r="H32" i="14" s="1"/>
  <c r="F31" i="14"/>
  <c r="H31" i="14" s="1"/>
  <c r="F30" i="14"/>
  <c r="H30" i="14" s="1"/>
  <c r="F29" i="14"/>
  <c r="H29" i="14" s="1"/>
  <c r="H28" i="14"/>
  <c r="F27" i="14"/>
  <c r="H27" i="14" s="1"/>
  <c r="F26" i="14"/>
  <c r="H26" i="14" s="1"/>
  <c r="F25" i="14"/>
  <c r="H25" i="14" s="1"/>
  <c r="H38" i="14" l="1"/>
  <c r="H58" i="14"/>
  <c r="F13" i="14" l="1"/>
  <c r="F15" i="14" s="1"/>
  <c r="C18" i="1" s="1"/>
  <c r="D18" i="1" s="1"/>
  <c r="C41" i="1" l="1"/>
  <c r="C19" i="1" s="1"/>
  <c r="D19" i="1" s="1"/>
  <c r="C42" i="1" l="1"/>
  <c r="C40" i="1"/>
  <c r="C17" i="1" s="1"/>
  <c r="D17" i="1" s="1"/>
  <c r="C16" i="1" l="1"/>
  <c r="D16" i="1" s="1"/>
  <c r="D23" i="1" l="1"/>
  <c r="D24" i="1" s="1"/>
  <c r="D25" i="1" l="1"/>
  <c r="E24" i="1" l="1"/>
  <c r="D28" i="1"/>
  <c r="E15" i="1"/>
  <c r="E20" i="1"/>
  <c r="E21" i="1"/>
  <c r="E22" i="1"/>
  <c r="E18" i="1"/>
  <c r="E19" i="1"/>
  <c r="E17" i="1"/>
  <c r="E16" i="1"/>
  <c r="E23" i="1"/>
  <c r="E28" i="1" l="1"/>
  <c r="C34" i="1" s="1"/>
  <c r="E25" i="1"/>
</calcChain>
</file>

<file path=xl/sharedStrings.xml><?xml version="1.0" encoding="utf-8"?>
<sst xmlns="http://schemas.openxmlformats.org/spreadsheetml/2006/main" count="215" uniqueCount="132">
  <si>
    <t>Estructura</t>
  </si>
  <si>
    <t>Originación en la Red Fija</t>
  </si>
  <si>
    <t>Terminación en la Red Móvil</t>
  </si>
  <si>
    <t>Enlaces de Interconexión</t>
  </si>
  <si>
    <t>Nextel</t>
  </si>
  <si>
    <t>Valor en S/.</t>
  </si>
  <si>
    <t>Valor en US$</t>
  </si>
  <si>
    <t>Retail</t>
  </si>
  <si>
    <t>Observaciones</t>
  </si>
  <si>
    <t>Magnitud</t>
  </si>
  <si>
    <t>Porcentaje</t>
  </si>
  <si>
    <t>Trimestre</t>
  </si>
  <si>
    <t>1T2013</t>
  </si>
  <si>
    <t>2T2013</t>
  </si>
  <si>
    <t>3T2013</t>
  </si>
  <si>
    <t>4T2013</t>
  </si>
  <si>
    <t>Movistar</t>
  </si>
  <si>
    <t>Claro</t>
  </si>
  <si>
    <t>Tributos, fraude y morosidad</t>
  </si>
  <si>
    <t>Peso Tarjetas</t>
  </si>
  <si>
    <t>Tasa de Impuestos</t>
  </si>
  <si>
    <t xml:space="preserve">Factor minuto real/minuto redondeado </t>
  </si>
  <si>
    <t>Ajuste fraude y morosidad</t>
  </si>
  <si>
    <t>Tráfico TUP-Móvil efectivamente cursado (segundos)</t>
  </si>
  <si>
    <t>Ponderadores</t>
  </si>
  <si>
    <t>Redondeo de Parámetros Ajustados</t>
  </si>
  <si>
    <t>Cantidad de E1's</t>
  </si>
  <si>
    <t>Intercepto</t>
  </si>
  <si>
    <t>Pendiente</t>
  </si>
  <si>
    <t>1-4</t>
  </si>
  <si>
    <t>5-16</t>
  </si>
  <si>
    <t>17-48</t>
  </si>
  <si>
    <t>49 a más</t>
  </si>
  <si>
    <t>Cargo promedio ponderado de la Terminación en Red Móvil para comunicaciones con TUP</t>
  </si>
  <si>
    <t>Enlaces</t>
  </si>
  <si>
    <t>Pago (US $)</t>
  </si>
  <si>
    <t>Operador Nextel</t>
  </si>
  <si>
    <t>Transporte Conmutado LDN</t>
  </si>
  <si>
    <t>Peso TCLDN</t>
  </si>
  <si>
    <t>Peso Nextel</t>
  </si>
  <si>
    <t>Peso TCLDN en Nextel</t>
  </si>
  <si>
    <t>Monedas</t>
  </si>
  <si>
    <t>Tarjetas</t>
  </si>
  <si>
    <t>Peso Tarjeta</t>
  </si>
  <si>
    <t>Código de nodo de entrada a la red origen</t>
  </si>
  <si>
    <t>Código de nodo de entrada a la red destino</t>
  </si>
  <si>
    <t>Empresa de destino</t>
  </si>
  <si>
    <t>Unidireccional saliente</t>
  </si>
  <si>
    <t>Bidireccional</t>
  </si>
  <si>
    <t>Costo por enlace (al minuto) US $</t>
  </si>
  <si>
    <t>Pago incremental Fijo-Móvil</t>
  </si>
  <si>
    <t>Tráfico Total de interconexión Fijo-Móvil (2013) - minutos</t>
  </si>
  <si>
    <t>2013 - primer semestre</t>
  </si>
  <si>
    <t>2013-segundo semestre</t>
  </si>
  <si>
    <t>Costo Anual en enlaces de interconexión (US $)</t>
  </si>
  <si>
    <t>Costo Mensual del primer semestre (US $)</t>
  </si>
  <si>
    <t>Costo Mensual del segundo semestre (US $)</t>
  </si>
  <si>
    <t>Mes</t>
  </si>
  <si>
    <t>Información reportada por la Resolución N° 050-2012-CD/OSIPTEL</t>
  </si>
  <si>
    <t xml:space="preserve">Rural </t>
  </si>
  <si>
    <t>Urbano</t>
  </si>
  <si>
    <t>Plataforma prepago (pago por minuto)</t>
  </si>
  <si>
    <t>Plataforma prepago (12% al ingreso)</t>
  </si>
  <si>
    <t>Acceso a plataforma prepago</t>
  </si>
  <si>
    <t>Otros cargos (US $)</t>
  </si>
  <si>
    <t>Cargo de Terminación Móvil (Promedio Ponderado)</t>
  </si>
  <si>
    <t>Compra</t>
  </si>
  <si>
    <t>Venta</t>
  </si>
  <si>
    <t>Costo de acceso TUP</t>
  </si>
  <si>
    <t>Sin IGV</t>
  </si>
  <si>
    <t>Con IGV</t>
  </si>
  <si>
    <t>Resolución N° 071-2014-CD/OSIPTEL</t>
  </si>
  <si>
    <t>Originación y/o terminación en red fija</t>
  </si>
  <si>
    <t>Transporte conmutado de LDN</t>
  </si>
  <si>
    <t>Acceso a TUP</t>
  </si>
  <si>
    <t>Factor de ajuste</t>
  </si>
  <si>
    <t>Costo Total (por minuto)</t>
  </si>
  <si>
    <t>Información reportada por la Resolución N° 050-2012-CD/OSIPTEL. Formato 51</t>
  </si>
  <si>
    <t>Con Transporte (minutos)</t>
  </si>
  <si>
    <t>Tráfico TUP-Móvil Nextel en minutos (2013)</t>
  </si>
  <si>
    <t>Porcentaje de Retail</t>
  </si>
  <si>
    <t>Costos</t>
  </si>
  <si>
    <t>Valor del Servicio TUP-Móvil al minuto redondeado</t>
  </si>
  <si>
    <t>Tipo de Cambio (Fuente BCRP)</t>
  </si>
  <si>
    <t xml:space="preserve">Tipo de Cambio Aplicable </t>
  </si>
  <si>
    <t>TARIFA TOPE TUP-MÓVIL - 2014</t>
  </si>
  <si>
    <r>
      <rPr>
        <b/>
        <sz val="11"/>
        <color rgb="FF003D79"/>
        <rFont val="Gill Sans MT"/>
        <family val="2"/>
      </rPr>
      <t xml:space="preserve">Fuente: </t>
    </r>
    <r>
      <rPr>
        <sz val="11"/>
        <color rgb="FF003D79"/>
        <rFont val="Gill Sans MT"/>
        <family val="2"/>
      </rPr>
      <t>BCRP</t>
    </r>
  </si>
  <si>
    <t>TIPO DE CAMBIO NOMINAL INTERBANCARIO - PROMEDIO MENSUAL</t>
  </si>
  <si>
    <t>CÁLCULO DEL COSTO DEL CARGO POR ENLACE DE INTERCONEXIÓN AL MINUTO</t>
  </si>
  <si>
    <t xml:space="preserve">A. Costo por enlace </t>
  </si>
  <si>
    <t>B. Cálculo del Costo Anual en enlaces de interconexión de Telefónica del Perú</t>
  </si>
  <si>
    <t>D. Cargo Tope por el uso de enlaces de interconexión</t>
  </si>
  <si>
    <t>C. TdP-Tráfico de Interconexión Fijo-Móvil (Urbano) - 2013</t>
  </si>
  <si>
    <t>PARÁMETROS Y COSTOS CALCULADOS CON INFORMACIÓN DE TRÁFICO</t>
  </si>
  <si>
    <t>A. Cargo de Terminación Móvil - Promedio</t>
  </si>
  <si>
    <t>B. Peso de tráfico de Tarjetas en las comunicaciones TUP-Móvil</t>
  </si>
  <si>
    <t>Tráfico TUP-Móvil por tipo de medio (segundos)</t>
  </si>
  <si>
    <t>Tráfico TUP-Móvil Redondeado (segundos)</t>
  </si>
  <si>
    <t>C. Cáculo del Factor por redondeo</t>
  </si>
  <si>
    <t>TRANSPORTE CONMUTADO LDN</t>
  </si>
  <si>
    <t>B. Otros imputs y parámetros</t>
  </si>
  <si>
    <t>Cargo (2014)</t>
  </si>
  <si>
    <t>Resolución N° 111-2007-PD/OSIPTEL</t>
  </si>
  <si>
    <t>A. Cálculo de la Tarifa Tope TUP-Móvil</t>
  </si>
  <si>
    <t>Tarifa Final</t>
  </si>
  <si>
    <t>Número de segundos</t>
  </si>
  <si>
    <t>Diferencia</t>
  </si>
  <si>
    <t>Tarifa S/. (con IGV)</t>
  </si>
  <si>
    <t>Valor (por minuto)</t>
  </si>
  <si>
    <t>Ratio de Imputación (i)</t>
  </si>
  <si>
    <t>(i) A los enlaces bidireccionales se les imputa el 54.8%, dado que respecto al tráfico bidireccional de TdP (2013) el tráfico saliente (Fijo-Móvil y TUP-Móvil) significo 54.8%. Ver la página 14 del Informe N° 457-GPRC/2014.</t>
  </si>
  <si>
    <t>Tasa de Fraude (ejemplo)</t>
  </si>
  <si>
    <t>Tasa de Morosidad (ejemplo)</t>
  </si>
  <si>
    <t>Información Confidencial</t>
  </si>
  <si>
    <t>ANCH</t>
  </si>
  <si>
    <t>CLMO</t>
  </si>
  <si>
    <t>América Móvil</t>
  </si>
  <si>
    <t>APAB</t>
  </si>
  <si>
    <t>ARAR</t>
  </si>
  <si>
    <t>AMER</t>
  </si>
  <si>
    <t>CUCU</t>
  </si>
  <si>
    <t>HUHU</t>
  </si>
  <si>
    <t>JUHU</t>
  </si>
  <si>
    <t>SI/WA</t>
  </si>
  <si>
    <t>LOIQ</t>
  </si>
  <si>
    <t>PIPI</t>
  </si>
  <si>
    <t>NEXT</t>
  </si>
  <si>
    <t>CAJA</t>
  </si>
  <si>
    <t>HNHU</t>
  </si>
  <si>
    <t>LLTR</t>
  </si>
  <si>
    <t>ICIC</t>
  </si>
  <si>
    <t>Total del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</si>
</sst>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%"/>
    <numFmt numFmtId="166" formatCode="0.00000"/>
    <numFmt numFmtId="167" formatCode="0.0000"/>
    <numFmt numFmtId="168" formatCode="0.000"/>
    <numFmt numFmtId="169" formatCode="0.0"/>
    <numFmt numFmtId="170" formatCode="#,##0_ ;[Red]\-#,##0\ "/>
    <numFmt numFmtId="171" formatCode="_(* #,##0.0000_);_(* \(#,##0.0000\);_(* &quot;-&quot;??_);_(@_)"/>
    <numFmt numFmtId="172" formatCode="#,##0.000_ ;[Red]\-#,##0.000\ "/>
    <numFmt numFmtId="173" formatCode="#,##0.0"/>
    <numFmt numFmtId="174" formatCode="0.000%"/>
    <numFmt numFmtId="175" formatCode="#,##0.000"/>
    <numFmt numFmtId="176" formatCode="0.000000000000000%"/>
    <numFmt numFmtId="177" formatCode="0.000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heSansCorrespondence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Gill Sans MT"/>
      <family val="2"/>
    </font>
    <font>
      <sz val="11"/>
      <color theme="0"/>
      <name val="Gill Sans MT"/>
      <family val="2"/>
    </font>
    <font>
      <sz val="11"/>
      <color rgb="FF004379"/>
      <name val="Gill Sans MT"/>
      <family val="2"/>
    </font>
    <font>
      <sz val="11"/>
      <color rgb="FF004379"/>
      <name val="Calibri"/>
      <family val="2"/>
      <scheme val="minor"/>
    </font>
    <font>
      <b/>
      <sz val="11"/>
      <color rgb="FF004379"/>
      <name val="Gill Sans MT"/>
      <family val="2"/>
    </font>
    <font>
      <sz val="11"/>
      <color rgb="FF003D79"/>
      <name val="Calibri"/>
      <family val="2"/>
      <scheme val="minor"/>
    </font>
    <font>
      <sz val="11"/>
      <color rgb="FF003D79"/>
      <name val="Arial"/>
      <family val="2"/>
    </font>
    <font>
      <sz val="11"/>
      <color theme="1"/>
      <name val="Gill Sans MT"/>
      <family val="2"/>
    </font>
    <font>
      <b/>
      <sz val="11"/>
      <color rgb="FF003D79"/>
      <name val="Gill Sans MT"/>
      <family val="2"/>
    </font>
    <font>
      <sz val="11"/>
      <color rgb="FF003D79"/>
      <name val="Gill Sans MT"/>
      <family val="2"/>
    </font>
    <font>
      <sz val="10"/>
      <color rgb="FF003D79"/>
      <name val="Arial"/>
      <family val="2"/>
    </font>
    <font>
      <b/>
      <sz val="10"/>
      <color rgb="FF003D79"/>
      <name val="Gill Sans MT"/>
      <family val="2"/>
    </font>
    <font>
      <sz val="10"/>
      <color rgb="FF003D79"/>
      <name val="Gill Sans MT"/>
      <family val="2"/>
    </font>
    <font>
      <b/>
      <sz val="10"/>
      <color theme="0"/>
      <name val="Gill Sans MT"/>
      <family val="2"/>
    </font>
    <font>
      <b/>
      <sz val="9"/>
      <color rgb="FF003D79"/>
      <name val="Gill Sans MT"/>
      <family val="2"/>
    </font>
    <font>
      <b/>
      <sz val="12"/>
      <color theme="0"/>
      <name val="Gill Sans MT"/>
      <family val="2"/>
    </font>
    <font>
      <sz val="10"/>
      <color theme="0"/>
      <name val="Gill Sans MT"/>
      <family val="2"/>
    </font>
    <font>
      <b/>
      <sz val="10"/>
      <color rgb="FFFF0000"/>
      <name val="Gill Sans MT"/>
      <family val="2"/>
    </font>
    <font>
      <sz val="18"/>
      <color theme="9" tint="-0.249977111117893"/>
      <name val="Gill Sans MT"/>
      <family val="2"/>
    </font>
    <font>
      <sz val="18"/>
      <color theme="9" tint="0.39997558519241921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4379"/>
        <bgColor indexed="64"/>
      </patternFill>
    </fill>
    <fill>
      <patternFill patternType="solid">
        <fgColor rgb="FF003D79"/>
        <bgColor indexed="64"/>
      </patternFill>
    </fill>
    <fill>
      <patternFill patternType="solid">
        <fgColor rgb="FF003D79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4379"/>
      </bottom>
      <diagonal/>
    </border>
    <border>
      <left/>
      <right/>
      <top style="thin">
        <color rgb="FF0043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4379"/>
      </top>
      <bottom/>
      <diagonal/>
    </border>
    <border>
      <left style="thin">
        <color theme="0"/>
      </left>
      <right/>
      <top/>
      <bottom style="thin">
        <color rgb="FF0043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004379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4379"/>
      </top>
      <bottom style="thin">
        <color rgb="FF004379"/>
      </bottom>
      <diagonal/>
    </border>
    <border>
      <left/>
      <right/>
      <top/>
      <bottom style="thin">
        <color rgb="FF003D79"/>
      </bottom>
      <diagonal/>
    </border>
    <border>
      <left/>
      <right/>
      <top style="thin">
        <color rgb="FF003D79"/>
      </top>
      <bottom style="thin">
        <color rgb="FF003D79"/>
      </bottom>
      <diagonal/>
    </border>
    <border>
      <left/>
      <right/>
      <top style="thin">
        <color rgb="FF003D79"/>
      </top>
      <bottom/>
      <diagonal/>
    </border>
    <border>
      <left style="medium">
        <color rgb="FF004379"/>
      </left>
      <right/>
      <top style="medium">
        <color rgb="FF004379"/>
      </top>
      <bottom/>
      <diagonal/>
    </border>
    <border>
      <left/>
      <right/>
      <top style="medium">
        <color rgb="FF004379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</cellStyleXfs>
  <cellXfs count="222">
    <xf numFmtId="0" fontId="0" fillId="0" borderId="0" xfId="0"/>
    <xf numFmtId="0" fontId="2" fillId="0" borderId="0" xfId="0" applyFont="1"/>
    <xf numFmtId="168" fontId="0" fillId="0" borderId="0" xfId="0" applyNumberFormat="1"/>
    <xf numFmtId="167" fontId="0" fillId="0" borderId="0" xfId="0" applyNumberFormat="1"/>
    <xf numFmtId="0" fontId="0" fillId="0" borderId="0" xfId="0" applyBorder="1"/>
    <xf numFmtId="0" fontId="0" fillId="4" borderId="0" xfId="0" applyFill="1"/>
    <xf numFmtId="2" fontId="0" fillId="0" borderId="0" xfId="0" applyNumberFormat="1" applyBorder="1" applyAlignment="1">
      <alignment horizontal="center"/>
    </xf>
    <xf numFmtId="0" fontId="3" fillId="3" borderId="0" xfId="6" applyFont="1" applyFill="1" applyAlignment="1">
      <alignment vertical="center"/>
    </xf>
    <xf numFmtId="16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8" fontId="0" fillId="0" borderId="0" xfId="0" applyNumberFormat="1" applyAlignment="1"/>
    <xf numFmtId="3" fontId="5" fillId="0" borderId="0" xfId="0" applyNumberFormat="1" applyFont="1" applyFill="1" applyBorder="1" applyAlignment="1">
      <alignment vertical="center"/>
    </xf>
    <xf numFmtId="10" fontId="0" fillId="0" borderId="0" xfId="1" applyNumberFormat="1" applyFont="1" applyBorder="1" applyAlignment="1">
      <alignment horizontal="center"/>
    </xf>
    <xf numFmtId="0" fontId="6" fillId="4" borderId="0" xfId="0" applyFont="1" applyFill="1" applyAlignment="1" applyProtection="1"/>
    <xf numFmtId="0" fontId="0" fillId="4" borderId="0" xfId="0" applyFill="1" applyAlignment="1">
      <alignment horizontal="center"/>
    </xf>
    <xf numFmtId="170" fontId="0" fillId="0" borderId="0" xfId="0" applyNumberFormat="1" applyFill="1"/>
    <xf numFmtId="0" fontId="0" fillId="0" borderId="0" xfId="0" applyFill="1"/>
    <xf numFmtId="176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9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168" fontId="9" fillId="5" borderId="6" xfId="0" applyNumberFormat="1" applyFont="1" applyFill="1" applyBorder="1" applyAlignment="1">
      <alignment horizontal="center" vertical="center"/>
    </xf>
    <xf numFmtId="167" fontId="9" fillId="5" borderId="7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167" fontId="10" fillId="2" borderId="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10" fontId="11" fillId="0" borderId="8" xfId="1" applyNumberFormat="1" applyFont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6" fontId="11" fillId="0" borderId="0" xfId="0" applyNumberFormat="1" applyFont="1" applyBorder="1" applyAlignment="1">
      <alignment horizontal="center" vertical="center"/>
    </xf>
    <xf numFmtId="10" fontId="11" fillId="0" borderId="0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6" fontId="11" fillId="0" borderId="7" xfId="0" applyNumberFormat="1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3"/>
    </xf>
    <xf numFmtId="0" fontId="11" fillId="0" borderId="0" xfId="0" applyFont="1" applyBorder="1" applyAlignment="1">
      <alignment horizontal="left" vertical="center" indent="3"/>
    </xf>
    <xf numFmtId="0" fontId="11" fillId="0" borderId="1" xfId="0" applyFont="1" applyFill="1" applyBorder="1" applyAlignment="1">
      <alignment horizontal="left" vertical="center" indent="3"/>
    </xf>
    <xf numFmtId="10" fontId="11" fillId="0" borderId="7" xfId="1" applyNumberFormat="1" applyFont="1" applyBorder="1" applyAlignment="1">
      <alignment horizontal="center" vertical="center"/>
    </xf>
    <xf numFmtId="165" fontId="10" fillId="2" borderId="3" xfId="1" applyNumberFormat="1" applyFont="1" applyFill="1" applyBorder="1" applyAlignment="1">
      <alignment horizontal="center"/>
    </xf>
    <xf numFmtId="10" fontId="9" fillId="5" borderId="9" xfId="1" applyNumberFormat="1" applyFont="1" applyFill="1" applyBorder="1" applyAlignment="1">
      <alignment horizontal="center" vertical="center"/>
    </xf>
    <xf numFmtId="167" fontId="0" fillId="0" borderId="0" xfId="0" applyNumberFormat="1" applyBorder="1"/>
    <xf numFmtId="0" fontId="0" fillId="2" borderId="0" xfId="0" applyFill="1"/>
    <xf numFmtId="0" fontId="9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0" fillId="2" borderId="0" xfId="0" applyFill="1" applyBorder="1"/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vertical="center"/>
    </xf>
    <xf numFmtId="0" fontId="10" fillId="2" borderId="4" xfId="0" applyFont="1" applyFill="1" applyBorder="1"/>
    <xf numFmtId="0" fontId="13" fillId="2" borderId="0" xfId="0" applyFont="1" applyFill="1" applyBorder="1" applyAlignment="1">
      <alignment horizontal="left" vertical="center"/>
    </xf>
    <xf numFmtId="9" fontId="9" fillId="5" borderId="6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indent="5"/>
    </xf>
    <xf numFmtId="0" fontId="14" fillId="0" borderId="0" xfId="0" applyFont="1"/>
    <xf numFmtId="0" fontId="14" fillId="0" borderId="0" xfId="0" applyFont="1" applyBorder="1"/>
    <xf numFmtId="174" fontId="14" fillId="0" borderId="0" xfId="0" applyNumberFormat="1" applyFont="1" applyBorder="1"/>
    <xf numFmtId="174" fontId="14" fillId="0" borderId="0" xfId="1" applyNumberFormat="1" applyFont="1" applyBorder="1"/>
    <xf numFmtId="10" fontId="14" fillId="0" borderId="0" xfId="0" applyNumberFormat="1" applyFont="1" applyBorder="1"/>
    <xf numFmtId="0" fontId="14" fillId="0" borderId="0" xfId="0" applyFont="1" applyBorder="1" applyAlignment="1">
      <alignment horizontal="left"/>
    </xf>
    <xf numFmtId="166" fontId="15" fillId="0" borderId="0" xfId="0" applyNumberFormat="1" applyFont="1" applyBorder="1" applyAlignment="1" applyProtection="1">
      <alignment horizontal="center"/>
    </xf>
    <xf numFmtId="10" fontId="14" fillId="0" borderId="0" xfId="1" applyNumberFormat="1" applyFont="1" applyBorder="1" applyAlignment="1">
      <alignment horizontal="center"/>
    </xf>
    <xf numFmtId="0" fontId="14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74" fontId="14" fillId="0" borderId="15" xfId="0" applyNumberFormat="1" applyFont="1" applyBorder="1"/>
    <xf numFmtId="167" fontId="15" fillId="0" borderId="13" xfId="0" applyNumberFormat="1" applyFont="1" applyBorder="1" applyAlignment="1" applyProtection="1">
      <alignment horizontal="right"/>
    </xf>
    <xf numFmtId="0" fontId="7" fillId="5" borderId="0" xfId="0" applyFont="1" applyFill="1" applyBorder="1" applyAlignment="1">
      <alignment wrapText="1"/>
    </xf>
    <xf numFmtId="167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6" borderId="16" xfId="0" applyFont="1" applyFill="1" applyBorder="1"/>
    <xf numFmtId="0" fontId="8" fillId="6" borderId="17" xfId="0" applyFont="1" applyFill="1" applyBorder="1"/>
    <xf numFmtId="0" fontId="14" fillId="0" borderId="1" xfId="0" applyFont="1" applyBorder="1" applyAlignment="1">
      <alignment wrapText="1"/>
    </xf>
    <xf numFmtId="16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1" xfId="0" applyFont="1" applyBorder="1"/>
    <xf numFmtId="0" fontId="16" fillId="4" borderId="0" xfId="0" applyFont="1" applyFill="1"/>
    <xf numFmtId="0" fontId="18" fillId="4" borderId="0" xfId="0" applyFont="1" applyFill="1" applyAlignment="1" applyProtection="1"/>
    <xf numFmtId="0" fontId="18" fillId="4" borderId="0" xfId="0" applyFont="1" applyFill="1"/>
    <xf numFmtId="17" fontId="18" fillId="2" borderId="0" xfId="0" quotePrefix="1" applyNumberFormat="1" applyFont="1" applyFill="1" applyBorder="1" applyAlignment="1" applyProtection="1">
      <alignment horizontal="center"/>
    </xf>
    <xf numFmtId="168" fontId="18" fillId="2" borderId="0" xfId="0" applyNumberFormat="1" applyFont="1" applyFill="1" applyBorder="1" applyAlignment="1" applyProtection="1">
      <alignment horizontal="center"/>
    </xf>
    <xf numFmtId="0" fontId="18" fillId="4" borderId="0" xfId="0" applyFont="1" applyFill="1" applyAlignment="1">
      <alignment horizontal="center"/>
    </xf>
    <xf numFmtId="0" fontId="17" fillId="4" borderId="14" xfId="0" applyFont="1" applyFill="1" applyBorder="1" applyAlignment="1" applyProtection="1">
      <alignment horizontal="center" vertical="center" wrapText="1"/>
    </xf>
    <xf numFmtId="168" fontId="18" fillId="4" borderId="14" xfId="0" applyNumberFormat="1" applyFont="1" applyFill="1" applyBorder="1" applyAlignment="1">
      <alignment horizontal="center" vertical="center"/>
    </xf>
    <xf numFmtId="17" fontId="18" fillId="2" borderId="13" xfId="0" quotePrefix="1" applyNumberFormat="1" applyFont="1" applyFill="1" applyBorder="1" applyAlignment="1" applyProtection="1">
      <alignment horizontal="center"/>
    </xf>
    <xf numFmtId="168" fontId="18" fillId="2" borderId="13" xfId="0" applyNumberFormat="1" applyFont="1" applyFill="1" applyBorder="1" applyAlignment="1" applyProtection="1">
      <alignment horizontal="center"/>
    </xf>
    <xf numFmtId="0" fontId="19" fillId="3" borderId="0" xfId="6" applyFont="1" applyFill="1" applyAlignment="1">
      <alignment vertical="center"/>
    </xf>
    <xf numFmtId="0" fontId="18" fillId="4" borderId="0" xfId="0" applyFont="1" applyFill="1" applyAlignment="1" applyProtection="1">
      <alignment horizontal="left" indent="6"/>
    </xf>
    <xf numFmtId="0" fontId="20" fillId="3" borderId="0" xfId="6" applyFont="1" applyFill="1" applyBorder="1" applyAlignment="1">
      <alignment vertical="center"/>
    </xf>
    <xf numFmtId="0" fontId="21" fillId="3" borderId="0" xfId="6" applyFont="1" applyFill="1" applyAlignment="1">
      <alignment vertical="center"/>
    </xf>
    <xf numFmtId="0" fontId="20" fillId="3" borderId="0" xfId="6" applyFont="1" applyFill="1" applyAlignment="1">
      <alignment vertical="center"/>
    </xf>
    <xf numFmtId="0" fontId="21" fillId="2" borderId="15" xfId="6" applyFont="1" applyFill="1" applyBorder="1" applyAlignment="1">
      <alignment vertical="center"/>
    </xf>
    <xf numFmtId="3" fontId="21" fillId="2" borderId="15" xfId="6" applyNumberFormat="1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vertical="center"/>
    </xf>
    <xf numFmtId="3" fontId="21" fillId="2" borderId="0" xfId="6" applyNumberFormat="1" applyFont="1" applyFill="1" applyBorder="1" applyAlignment="1">
      <alignment horizontal="center" vertical="center"/>
    </xf>
    <xf numFmtId="0" fontId="21" fillId="2" borderId="13" xfId="6" applyFont="1" applyFill="1" applyBorder="1" applyAlignment="1">
      <alignment vertical="center"/>
    </xf>
    <xf numFmtId="166" fontId="20" fillId="2" borderId="13" xfId="6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0" fillId="2" borderId="0" xfId="7" applyFont="1" applyFill="1" applyBorder="1" applyAlignment="1" applyProtection="1">
      <alignment vertical="center"/>
    </xf>
    <xf numFmtId="0" fontId="23" fillId="2" borderId="0" xfId="7" applyFont="1" applyFill="1" applyBorder="1" applyAlignment="1" applyProtection="1">
      <alignment vertical="center" wrapText="1"/>
    </xf>
    <xf numFmtId="0" fontId="20" fillId="2" borderId="0" xfId="0" applyFont="1" applyFill="1" applyBorder="1" applyAlignment="1">
      <alignment horizontal="center" vertical="center" wrapText="1"/>
    </xf>
    <xf numFmtId="173" fontId="21" fillId="2" borderId="0" xfId="6" applyNumberFormat="1" applyFont="1" applyFill="1" applyBorder="1" applyAlignment="1">
      <alignment horizontal="center" vertical="center"/>
    </xf>
    <xf numFmtId="0" fontId="22" fillId="6" borderId="14" xfId="6" applyFont="1" applyFill="1" applyBorder="1" applyAlignment="1">
      <alignment vertical="center"/>
    </xf>
    <xf numFmtId="173" fontId="22" fillId="6" borderId="14" xfId="6" applyNumberFormat="1" applyFont="1" applyFill="1" applyBorder="1" applyAlignment="1">
      <alignment horizontal="center" vertical="center"/>
    </xf>
    <xf numFmtId="0" fontId="20" fillId="2" borderId="0" xfId="6" applyFont="1" applyFill="1" applyBorder="1" applyAlignment="1">
      <alignment vertical="center"/>
    </xf>
    <xf numFmtId="173" fontId="20" fillId="2" borderId="0" xfId="6" applyNumberFormat="1" applyFont="1" applyFill="1" applyBorder="1" applyAlignment="1">
      <alignment horizontal="center" vertical="center"/>
    </xf>
    <xf numFmtId="0" fontId="20" fillId="2" borderId="0" xfId="7" applyFont="1" applyFill="1" applyBorder="1" applyAlignment="1" applyProtection="1">
      <alignment vertical="center" wrapText="1"/>
    </xf>
    <xf numFmtId="0" fontId="20" fillId="2" borderId="0" xfId="7" applyFont="1" applyFill="1" applyBorder="1" applyAlignment="1" applyProtection="1">
      <alignment horizontal="left" vertical="center"/>
    </xf>
    <xf numFmtId="0" fontId="20" fillId="2" borderId="0" xfId="7" applyFont="1" applyFill="1" applyBorder="1" applyAlignment="1" applyProtection="1">
      <alignment horizontal="left" vertical="center" wrapText="1"/>
    </xf>
    <xf numFmtId="0" fontId="22" fillId="6" borderId="12" xfId="6" applyFont="1" applyFill="1" applyBorder="1" applyAlignment="1">
      <alignment vertical="center"/>
    </xf>
    <xf numFmtId="173" fontId="22" fillId="6" borderId="12" xfId="6" applyNumberFormat="1" applyFont="1" applyFill="1" applyBorder="1" applyAlignment="1">
      <alignment horizontal="center" vertical="center"/>
    </xf>
    <xf numFmtId="171" fontId="21" fillId="3" borderId="0" xfId="3" applyNumberFormat="1" applyFont="1" applyFill="1" applyAlignment="1">
      <alignment vertical="center"/>
    </xf>
    <xf numFmtId="0" fontId="22" fillId="5" borderId="0" xfId="6" applyFont="1" applyFill="1" applyBorder="1" applyAlignment="1">
      <alignment horizontal="center" vertical="center" wrapText="1"/>
    </xf>
    <xf numFmtId="171" fontId="22" fillId="5" borderId="0" xfId="3" applyNumberFormat="1" applyFont="1" applyFill="1" applyBorder="1" applyAlignment="1">
      <alignment horizontal="center" vertical="center" wrapText="1"/>
    </xf>
    <xf numFmtId="0" fontId="21" fillId="3" borderId="0" xfId="6" quotePrefix="1" applyFont="1" applyFill="1" applyBorder="1" applyAlignment="1">
      <alignment horizontal="center" vertical="center"/>
    </xf>
    <xf numFmtId="3" fontId="21" fillId="3" borderId="0" xfId="6" applyNumberFormat="1" applyFont="1" applyFill="1" applyBorder="1" applyAlignment="1">
      <alignment horizontal="center" vertical="center"/>
    </xf>
    <xf numFmtId="0" fontId="21" fillId="3" borderId="1" xfId="6" applyFont="1" applyFill="1" applyBorder="1" applyAlignment="1">
      <alignment horizontal="center" vertical="center"/>
    </xf>
    <xf numFmtId="3" fontId="21" fillId="3" borderId="1" xfId="6" applyNumberFormat="1" applyFont="1" applyFill="1" applyBorder="1" applyAlignment="1">
      <alignment horizontal="center" vertical="center"/>
    </xf>
    <xf numFmtId="0" fontId="22" fillId="6" borderId="0" xfId="6" applyFont="1" applyFill="1" applyBorder="1" applyAlignment="1">
      <alignment horizontal="center" vertical="center"/>
    </xf>
    <xf numFmtId="17" fontId="21" fillId="3" borderId="0" xfId="6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9" fillId="6" borderId="0" xfId="0" applyFont="1" applyFill="1" applyBorder="1"/>
    <xf numFmtId="49" fontId="9" fillId="6" borderId="0" xfId="0" applyNumberFormat="1" applyFont="1" applyFill="1" applyBorder="1" applyAlignment="1">
      <alignment horizontal="centerContinuous" vertical="center" wrapText="1"/>
    </xf>
    <xf numFmtId="0" fontId="18" fillId="4" borderId="0" xfId="0" applyFont="1" applyFill="1" applyBorder="1" applyAlignment="1">
      <alignment horizontal="left" indent="2"/>
    </xf>
    <xf numFmtId="10" fontId="18" fillId="4" borderId="0" xfId="1" applyNumberFormat="1" applyFont="1" applyFill="1" applyBorder="1" applyAlignment="1">
      <alignment horizontal="center"/>
    </xf>
    <xf numFmtId="166" fontId="18" fillId="4" borderId="0" xfId="0" applyNumberFormat="1" applyFont="1" applyFill="1" applyBorder="1" applyAlignment="1">
      <alignment horizontal="center"/>
    </xf>
    <xf numFmtId="168" fontId="10" fillId="6" borderId="0" xfId="0" applyNumberFormat="1" applyFont="1" applyFill="1" applyBorder="1" applyAlignment="1">
      <alignment horizontal="center"/>
    </xf>
    <xf numFmtId="0" fontId="10" fillId="6" borderId="0" xfId="0" applyFont="1" applyFill="1" applyBorder="1"/>
    <xf numFmtId="166" fontId="9" fillId="6" borderId="0" xfId="0" applyNumberFormat="1" applyFont="1" applyFill="1" applyBorder="1" applyAlignment="1">
      <alignment horizontal="center"/>
    </xf>
    <xf numFmtId="0" fontId="18" fillId="4" borderId="0" xfId="0" applyFont="1" applyFill="1" applyBorder="1"/>
    <xf numFmtId="0" fontId="18" fillId="4" borderId="0" xfId="0" applyFont="1" applyFill="1" applyBorder="1" applyAlignment="1">
      <alignment horizontal="center"/>
    </xf>
    <xf numFmtId="49" fontId="21" fillId="4" borderId="0" xfId="0" applyNumberFormat="1" applyFont="1" applyFill="1" applyBorder="1" applyAlignment="1">
      <alignment horizontal="center" vertical="center"/>
    </xf>
    <xf numFmtId="170" fontId="16" fillId="4" borderId="0" xfId="0" applyNumberFormat="1" applyFont="1" applyFill="1" applyBorder="1" applyAlignment="1">
      <alignment horizontal="center"/>
    </xf>
    <xf numFmtId="0" fontId="16" fillId="4" borderId="0" xfId="0" applyFont="1" applyFill="1" applyBorder="1"/>
    <xf numFmtId="170" fontId="18" fillId="4" borderId="0" xfId="0" applyNumberFormat="1" applyFont="1" applyFill="1"/>
    <xf numFmtId="170" fontId="16" fillId="4" borderId="0" xfId="0" applyNumberFormat="1" applyFont="1" applyFill="1"/>
    <xf numFmtId="0" fontId="9" fillId="6" borderId="0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 wrapText="1"/>
    </xf>
    <xf numFmtId="0" fontId="24" fillId="2" borderId="0" xfId="6" applyFont="1" applyFill="1" applyAlignment="1"/>
    <xf numFmtId="0" fontId="18" fillId="4" borderId="1" xfId="0" applyFont="1" applyFill="1" applyBorder="1" applyAlignment="1">
      <alignment horizontal="center"/>
    </xf>
    <xf numFmtId="49" fontId="10" fillId="6" borderId="0" xfId="0" applyNumberFormat="1" applyFont="1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centerContinuous" vertical="center" wrapText="1"/>
    </xf>
    <xf numFmtId="49" fontId="25" fillId="6" borderId="0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18" fillId="4" borderId="14" xfId="0" applyFont="1" applyFill="1" applyBorder="1"/>
    <xf numFmtId="49" fontId="25" fillId="6" borderId="0" xfId="0" applyNumberFormat="1" applyFont="1" applyFill="1" applyBorder="1" applyAlignment="1">
      <alignment horizontal="centerContinuous" vertical="center" wrapText="1"/>
    </xf>
    <xf numFmtId="0" fontId="16" fillId="4" borderId="14" xfId="0" applyFont="1" applyFill="1" applyBorder="1"/>
    <xf numFmtId="0" fontId="21" fillId="3" borderId="14" xfId="5" applyFont="1" applyFill="1" applyBorder="1" applyAlignment="1">
      <alignment vertical="top"/>
    </xf>
    <xf numFmtId="177" fontId="18" fillId="4" borderId="14" xfId="0" applyNumberFormat="1" applyFont="1" applyFill="1" applyBorder="1" applyAlignment="1">
      <alignment horizontal="center"/>
    </xf>
    <xf numFmtId="0" fontId="9" fillId="2" borderId="0" xfId="0" applyFont="1" applyFill="1" applyAlignment="1">
      <alignment wrapText="1"/>
    </xf>
    <xf numFmtId="0" fontId="18" fillId="0" borderId="0" xfId="0" applyFont="1"/>
    <xf numFmtId="168" fontId="14" fillId="0" borderId="0" xfId="0" applyNumberFormat="1" applyFont="1" applyBorder="1"/>
    <xf numFmtId="0" fontId="21" fillId="0" borderId="0" xfId="0" applyFont="1" applyBorder="1" applyAlignment="1">
      <alignment horizontal="center" vertical="center"/>
    </xf>
    <xf numFmtId="172" fontId="14" fillId="0" borderId="0" xfId="0" applyNumberFormat="1" applyFont="1" applyFill="1" applyBorder="1"/>
    <xf numFmtId="0" fontId="18" fillId="0" borderId="0" xfId="0" applyFont="1" applyBorder="1"/>
    <xf numFmtId="0" fontId="21" fillId="0" borderId="0" xfId="0" applyFont="1" applyFill="1" applyBorder="1" applyAlignment="1">
      <alignment horizontal="left" vertical="center" indent="2"/>
    </xf>
    <xf numFmtId="0" fontId="14" fillId="0" borderId="0" xfId="0" applyFont="1" applyFill="1" applyBorder="1"/>
    <xf numFmtId="17" fontId="22" fillId="7" borderId="0" xfId="0" applyNumberFormat="1" applyFont="1" applyFill="1" applyBorder="1" applyAlignment="1">
      <alignment horizontal="center" vertical="center"/>
    </xf>
    <xf numFmtId="17" fontId="22" fillId="7" borderId="0" xfId="0" applyNumberFormat="1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left" vertical="center" indent="2"/>
    </xf>
    <xf numFmtId="174" fontId="10" fillId="6" borderId="0" xfId="1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left" vertical="center" wrapText="1" indent="2"/>
    </xf>
    <xf numFmtId="0" fontId="21" fillId="0" borderId="1" xfId="0" applyFont="1" applyBorder="1" applyAlignment="1">
      <alignment horizontal="center" vertical="center"/>
    </xf>
    <xf numFmtId="170" fontId="21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168" fontId="11" fillId="0" borderId="13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/>
    </xf>
    <xf numFmtId="170" fontId="21" fillId="0" borderId="15" xfId="0" applyNumberFormat="1" applyFont="1" applyBorder="1" applyAlignment="1">
      <alignment horizontal="center" vertical="center"/>
    </xf>
    <xf numFmtId="10" fontId="21" fillId="0" borderId="0" xfId="1" applyNumberFormat="1" applyFont="1" applyBorder="1" applyAlignment="1">
      <alignment horizontal="center"/>
    </xf>
    <xf numFmtId="0" fontId="21" fillId="0" borderId="0" xfId="0" applyFont="1" applyBorder="1" applyAlignment="1">
      <alignment horizontal="left" indent="2"/>
    </xf>
    <xf numFmtId="49" fontId="21" fillId="4" borderId="12" xfId="0" applyNumberFormat="1" applyFont="1" applyFill="1" applyBorder="1" applyAlignment="1">
      <alignment horizontal="center" vertical="center"/>
    </xf>
    <xf numFmtId="170" fontId="18" fillId="4" borderId="12" xfId="0" applyNumberFormat="1" applyFont="1" applyFill="1" applyBorder="1"/>
    <xf numFmtId="0" fontId="18" fillId="4" borderId="12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3" borderId="12" xfId="6" applyFont="1" applyFill="1" applyBorder="1" applyAlignment="1">
      <alignment horizontal="center" vertical="center"/>
    </xf>
    <xf numFmtId="3" fontId="21" fillId="3" borderId="12" xfId="6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18" fillId="0" borderId="15" xfId="0" applyFont="1" applyBorder="1" applyAlignment="1"/>
    <xf numFmtId="0" fontId="18" fillId="0" borderId="0" xfId="0" applyFont="1" applyBorder="1" applyAlignment="1"/>
    <xf numFmtId="0" fontId="21" fillId="3" borderId="0" xfId="5" applyFont="1" applyFill="1" applyBorder="1" applyAlignment="1">
      <alignment vertical="top"/>
    </xf>
    <xf numFmtId="0" fontId="21" fillId="3" borderId="0" xfId="5" applyFont="1" applyFill="1" applyBorder="1" applyAlignment="1"/>
    <xf numFmtId="0" fontId="18" fillId="0" borderId="13" xfId="0" applyFont="1" applyBorder="1" applyAlignment="1">
      <alignment horizontal="left"/>
    </xf>
    <xf numFmtId="0" fontId="21" fillId="2" borderId="0" xfId="5" applyFont="1" applyFill="1" applyBorder="1" applyAlignment="1"/>
    <xf numFmtId="10" fontId="14" fillId="2" borderId="0" xfId="0" applyNumberFormat="1" applyFont="1" applyFill="1" applyBorder="1"/>
    <xf numFmtId="0" fontId="3" fillId="3" borderId="0" xfId="6" applyFont="1" applyFill="1" applyBorder="1" applyAlignment="1">
      <alignment vertical="center"/>
    </xf>
    <xf numFmtId="166" fontId="20" fillId="2" borderId="0" xfId="6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5" borderId="2" xfId="0" applyFont="1" applyFill="1" applyBorder="1" applyAlignment="1">
      <alignment horizontal="center" vertical="center"/>
    </xf>
    <xf numFmtId="0" fontId="9" fillId="6" borderId="0" xfId="0" applyFont="1" applyFill="1" applyAlignment="1" applyProtection="1">
      <alignment horizontal="center" vertical="center" wrapText="1"/>
    </xf>
    <xf numFmtId="0" fontId="22" fillId="6" borderId="14" xfId="0" applyFont="1" applyFill="1" applyBorder="1" applyAlignment="1">
      <alignment horizontal="center"/>
    </xf>
    <xf numFmtId="0" fontId="22" fillId="6" borderId="0" xfId="6" applyFont="1" applyFill="1" applyBorder="1" applyAlignment="1">
      <alignment horizontal="center" vertical="center"/>
    </xf>
    <xf numFmtId="0" fontId="24" fillId="6" borderId="0" xfId="6" applyFont="1" applyFill="1" applyAlignment="1">
      <alignment horizontal="center"/>
    </xf>
    <xf numFmtId="49" fontId="9" fillId="6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6" borderId="0" xfId="0" applyFont="1" applyFill="1" applyAlignment="1">
      <alignment horizontal="center" wrapText="1"/>
    </xf>
    <xf numFmtId="0" fontId="9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/>
    </xf>
    <xf numFmtId="0" fontId="21" fillId="2" borderId="0" xfId="8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left" vertical="center"/>
      <protection locked="0"/>
    </xf>
    <xf numFmtId="0" fontId="21" fillId="2" borderId="0" xfId="8" applyFont="1" applyFill="1" applyBorder="1" applyAlignment="1" applyProtection="1">
      <alignment horizontal="center" vertical="center" wrapText="1"/>
      <protection locked="0"/>
    </xf>
    <xf numFmtId="0" fontId="21" fillId="2" borderId="0" xfId="8" applyFont="1" applyFill="1" applyBorder="1" applyAlignment="1" applyProtection="1">
      <alignment horizontal="center" vertical="center" wrapText="1"/>
      <protection locked="0"/>
    </xf>
    <xf numFmtId="0" fontId="21" fillId="2" borderId="0" xfId="9" applyFont="1" applyFill="1" applyBorder="1" applyAlignment="1" applyProtection="1">
      <alignment horizontal="center" vertical="center"/>
      <protection locked="0"/>
    </xf>
    <xf numFmtId="175" fontId="21" fillId="2" borderId="0" xfId="6" applyNumberFormat="1" applyFont="1" applyFill="1" applyBorder="1" applyAlignment="1">
      <alignment horizontal="center" vertical="center"/>
    </xf>
    <xf numFmtId="0" fontId="22" fillId="6" borderId="0" xfId="6" applyFont="1" applyFill="1" applyBorder="1" applyAlignment="1">
      <alignment horizontal="center" vertical="center" wrapText="1"/>
    </xf>
    <xf numFmtId="3" fontId="27" fillId="2" borderId="12" xfId="6" applyNumberFormat="1" applyFont="1" applyFill="1" applyBorder="1" applyAlignment="1">
      <alignment vertical="center"/>
    </xf>
    <xf numFmtId="3" fontId="28" fillId="2" borderId="0" xfId="6" applyNumberFormat="1" applyFont="1" applyFill="1" applyBorder="1" applyAlignment="1">
      <alignment horizontal="center" vertical="center"/>
    </xf>
    <xf numFmtId="170" fontId="28" fillId="4" borderId="0" xfId="0" applyNumberFormat="1" applyFont="1" applyFill="1" applyBorder="1" applyAlignment="1">
      <alignment horizontal="center" vertical="center"/>
    </xf>
    <xf numFmtId="170" fontId="28" fillId="4" borderId="1" xfId="0" applyNumberFormat="1" applyFont="1" applyFill="1" applyBorder="1" applyAlignment="1">
      <alignment horizontal="center" vertical="center"/>
    </xf>
    <xf numFmtId="170" fontId="28" fillId="4" borderId="0" xfId="0" applyNumberFormat="1" applyFont="1" applyFill="1" applyBorder="1" applyAlignment="1">
      <alignment horizontal="center" vertical="center" wrapText="1"/>
    </xf>
    <xf numFmtId="170" fontId="28" fillId="4" borderId="1" xfId="0" applyNumberFormat="1" applyFont="1" applyFill="1" applyBorder="1" applyAlignment="1">
      <alignment horizontal="center" vertical="center" wrapText="1"/>
    </xf>
    <xf numFmtId="170" fontId="28" fillId="0" borderId="0" xfId="0" applyNumberFormat="1" applyFont="1" applyBorder="1" applyAlignment="1">
      <alignment horizontal="center" vertical="center" wrapText="1"/>
    </xf>
    <xf numFmtId="170" fontId="28" fillId="0" borderId="1" xfId="0" applyNumberFormat="1" applyFont="1" applyBorder="1" applyAlignment="1">
      <alignment horizontal="center" vertical="center" wrapText="1"/>
    </xf>
  </cellXfs>
  <cellStyles count="10">
    <cellStyle name="(4) STM-1 (LECT)_x000d__x000a_PL-4579-M-039-99_x000d__x000a_FALTA APE" xfId="7"/>
    <cellStyle name="Millares 4" xfId="3"/>
    <cellStyle name="Normal" xfId="0" builtinId="0"/>
    <cellStyle name="Normal 2" xfId="6"/>
    <cellStyle name="Normal 4" xfId="2"/>
    <cellStyle name="Normal_Anexo II   Res. Final - WEB_Modificación" xfId="8"/>
    <cellStyle name="Normal_C  GPR 2006 infor complement enlaces Ix - Anexo I" xfId="9"/>
    <cellStyle name="Normal_Tarifa Local TUP_Móvil" xfId="5"/>
    <cellStyle name="Porcentaje" xfId="1" builtinId="5"/>
    <cellStyle name="Porcentual 3" xfId="4"/>
  </cellStyles>
  <dxfs count="0"/>
  <tableStyles count="0" defaultTableStyle="TableStyleMedium9" defaultPivotStyle="PivotStyleLight16"/>
  <colors>
    <mruColors>
      <color rgb="FF003D79"/>
      <color rgb="FF004379"/>
      <color rgb="FF004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2209800</xdr:colOff>
      <xdr:row>5</xdr:row>
      <xdr:rowOff>66675</xdr:rowOff>
    </xdr:to>
    <xdr:pic>
      <xdr:nvPicPr>
        <xdr:cNvPr id="2" name="Imagen 1" descr="cid:image001.png@01CFE469.BD234C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2209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136069</xdr:colOff>
      <xdr:row>1</xdr:row>
      <xdr:rowOff>13606</xdr:rowOff>
    </xdr:from>
    <xdr:to>
      <xdr:col>2</xdr:col>
      <xdr:colOff>849083</xdr:colOff>
      <xdr:row>5</xdr:row>
      <xdr:rowOff>80281</xdr:rowOff>
    </xdr:to>
    <xdr:pic>
      <xdr:nvPicPr>
        <xdr:cNvPr id="2" name="Imagen 1" descr="cid:image001.png@01CFE469.BD234C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0" y="204106"/>
          <a:ext cx="2209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1</xdr:row>
      <xdr:rowOff>13608</xdr:rowOff>
    </xdr:from>
    <xdr:to>
      <xdr:col>2</xdr:col>
      <xdr:colOff>917121</xdr:colOff>
      <xdr:row>6</xdr:row>
      <xdr:rowOff>25855</xdr:rowOff>
    </xdr:to>
    <xdr:pic>
      <xdr:nvPicPr>
        <xdr:cNvPr id="2" name="Imagen 1" descr="cid:image001.png@01CFE469.BD234C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214" y="176894"/>
          <a:ext cx="2209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536121</xdr:colOff>
      <xdr:row>5</xdr:row>
      <xdr:rowOff>66675</xdr:rowOff>
    </xdr:to>
    <xdr:pic>
      <xdr:nvPicPr>
        <xdr:cNvPr id="2" name="Imagen 1" descr="cid:image001.png@01CFE469.BD234C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2209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318407</xdr:colOff>
      <xdr:row>5</xdr:row>
      <xdr:rowOff>175532</xdr:rowOff>
    </xdr:to>
    <xdr:pic>
      <xdr:nvPicPr>
        <xdr:cNvPr id="2" name="Imagen 1" descr="cid:image001.png@01CFE469.BD234C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36" y="190500"/>
          <a:ext cx="2209800" cy="937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4379"/>
    <pageSetUpPr fitToPage="1"/>
  </sheetPr>
  <dimension ref="B9:H62"/>
  <sheetViews>
    <sheetView showGridLines="0" topLeftCell="A25" zoomScale="70" zoomScaleNormal="70" workbookViewId="0">
      <selection activeCell="E41" sqref="E41"/>
    </sheetView>
  </sheetViews>
  <sheetFormatPr baseColWidth="10" defaultRowHeight="15"/>
  <cols>
    <col min="2" max="2" width="40.42578125" customWidth="1"/>
    <col min="3" max="3" width="17.7109375" customWidth="1"/>
    <col min="4" max="4" width="16.5703125" customWidth="1"/>
    <col min="5" max="5" width="15.85546875" customWidth="1"/>
    <col min="6" max="6" width="21.42578125" customWidth="1"/>
    <col min="7" max="7" width="15.5703125" customWidth="1"/>
    <col min="8" max="8" width="10.85546875" customWidth="1"/>
    <col min="9" max="9" width="13.28515625" customWidth="1"/>
    <col min="10" max="10" width="15.85546875" customWidth="1"/>
    <col min="12" max="12" width="26.85546875" customWidth="1"/>
  </cols>
  <sheetData>
    <row r="9" spans="2:7">
      <c r="B9" s="193" t="s">
        <v>85</v>
      </c>
      <c r="C9" s="193"/>
      <c r="D9" s="193"/>
      <c r="E9" s="193"/>
    </row>
    <row r="10" spans="2:7">
      <c r="B10" s="46"/>
      <c r="C10" s="46"/>
      <c r="D10" s="46"/>
      <c r="E10" s="46"/>
    </row>
    <row r="11" spans="2:7">
      <c r="B11" s="56"/>
      <c r="C11" s="50"/>
      <c r="D11" s="50"/>
      <c r="E11" s="50"/>
    </row>
    <row r="12" spans="2:7" ht="17.25">
      <c r="B12" s="54" t="s">
        <v>103</v>
      </c>
      <c r="C12" s="50"/>
      <c r="D12" s="50"/>
      <c r="E12" s="50"/>
    </row>
    <row r="13" spans="2:7">
      <c r="B13" s="50"/>
      <c r="C13" s="50"/>
      <c r="D13" s="50"/>
      <c r="E13" s="50"/>
    </row>
    <row r="14" spans="2:7" ht="21" customHeight="1">
      <c r="B14" s="51" t="s">
        <v>81</v>
      </c>
      <c r="C14" s="47" t="s">
        <v>6</v>
      </c>
      <c r="D14" s="48" t="s">
        <v>5</v>
      </c>
      <c r="E14" s="49" t="s">
        <v>0</v>
      </c>
    </row>
    <row r="15" spans="2:7" ht="21" customHeight="1">
      <c r="B15" s="39" t="s">
        <v>1</v>
      </c>
      <c r="C15" s="28">
        <f>+C60</f>
        <v>8.2500000000000004E-3</v>
      </c>
      <c r="D15" s="29">
        <f>+C15*C50</f>
        <v>2.2294185535266738E-2</v>
      </c>
      <c r="E15" s="30">
        <f t="shared" ref="E15:E24" si="0">+D15/$D$25</f>
        <v>5.6556752569082318E-2</v>
      </c>
      <c r="F15" s="18"/>
      <c r="G15" s="12"/>
    </row>
    <row r="16" spans="2:7" ht="21" customHeight="1">
      <c r="B16" s="39" t="s">
        <v>2</v>
      </c>
      <c r="C16" s="31">
        <f>+Tráfico!E15</f>
        <v>3.8894478520750488E-2</v>
      </c>
      <c r="D16" s="29">
        <f>+C16*C50</f>
        <v>0.105105541871401</v>
      </c>
      <c r="E16" s="30">
        <f t="shared" si="0"/>
        <v>0.26663580581837237</v>
      </c>
      <c r="F16" s="19"/>
      <c r="G16" s="12"/>
    </row>
    <row r="17" spans="2:8" ht="21" customHeight="1">
      <c r="B17" s="39" t="s">
        <v>61</v>
      </c>
      <c r="C17" s="31">
        <f>C55*C40</f>
        <v>1.671987073356544E-4</v>
      </c>
      <c r="D17" s="29">
        <f>+C17*C50</f>
        <v>4.5182533364822335E-4</v>
      </c>
      <c r="E17" s="30">
        <f t="shared" si="0"/>
        <v>1.1462079903821834E-3</v>
      </c>
      <c r="G17" s="12"/>
    </row>
    <row r="18" spans="2:8" ht="21" customHeight="1">
      <c r="B18" s="39" t="s">
        <v>3</v>
      </c>
      <c r="C18" s="31">
        <f>+Enlace!F15</f>
        <v>7.7500830022813366E-5</v>
      </c>
      <c r="D18" s="29">
        <f>+C18*C50</f>
        <v>2.0943247074736626E-4</v>
      </c>
      <c r="E18" s="30">
        <f t="shared" si="0"/>
        <v>5.3129639606045592E-4</v>
      </c>
    </row>
    <row r="19" spans="2:8" ht="21" customHeight="1">
      <c r="B19" s="39" t="s">
        <v>37</v>
      </c>
      <c r="C19" s="31">
        <f>+C56*C41</f>
        <v>5.2109793432338479E-6</v>
      </c>
      <c r="D19" s="29">
        <f>+C19*C50</f>
        <v>1.4081762460423977E-5</v>
      </c>
      <c r="E19" s="30">
        <f t="shared" si="0"/>
        <v>3.572315992216676E-5</v>
      </c>
    </row>
    <row r="20" spans="2:8" ht="21" customHeight="1">
      <c r="B20" s="39" t="s">
        <v>68</v>
      </c>
      <c r="C20" s="32"/>
      <c r="D20" s="29">
        <f>+C62</f>
        <v>0.22666</v>
      </c>
      <c r="E20" s="30">
        <f t="shared" si="0"/>
        <v>0.57499985891073835</v>
      </c>
      <c r="F20" s="17"/>
    </row>
    <row r="21" spans="2:8" ht="21" customHeight="1">
      <c r="B21" s="39" t="s">
        <v>22</v>
      </c>
      <c r="C21" s="32"/>
      <c r="D21" s="33">
        <v>6.7000000000000002E-3</v>
      </c>
      <c r="E21" s="30">
        <f t="shared" si="0"/>
        <v>1.6996819265428162E-2</v>
      </c>
      <c r="F21" s="3"/>
    </row>
    <row r="22" spans="2:8" ht="21" customHeight="1">
      <c r="B22" s="39" t="s">
        <v>7</v>
      </c>
      <c r="C22" s="34"/>
      <c r="D22" s="33">
        <v>1.4E-2</v>
      </c>
      <c r="E22" s="30">
        <f t="shared" si="0"/>
        <v>3.5515741748655856E-2</v>
      </c>
      <c r="F22" s="19"/>
      <c r="G22" s="19"/>
    </row>
    <row r="23" spans="2:8" ht="21" customHeight="1">
      <c r="B23" s="40" t="s">
        <v>62</v>
      </c>
      <c r="C23" s="34"/>
      <c r="D23" s="35">
        <f>+C40*(D55/(1-D55*C40))*SUM(D15:D19,D20:D22)</f>
        <v>1.6411276087079432E-3</v>
      </c>
      <c r="E23" s="36">
        <f t="shared" si="0"/>
        <v>4.1632760233900326E-3</v>
      </c>
      <c r="F23" s="3"/>
    </row>
    <row r="24" spans="2:8" ht="21" customHeight="1">
      <c r="B24" s="41" t="s">
        <v>18</v>
      </c>
      <c r="C24" s="37"/>
      <c r="D24" s="38">
        <f>+(SUM(D15:D19,D22,D23)*SUM(C44:C46)/C47)+((D20+D21)*C44/C47)</f>
        <v>1.7115206489374809E-2</v>
      </c>
      <c r="E24" s="42">
        <f t="shared" si="0"/>
        <v>4.341851811796818E-2</v>
      </c>
      <c r="F24" s="45"/>
      <c r="G24" s="45"/>
      <c r="H24" s="4"/>
    </row>
    <row r="25" spans="2:8" ht="24.75" customHeight="1">
      <c r="B25" s="52" t="s">
        <v>76</v>
      </c>
      <c r="C25" s="22"/>
      <c r="D25" s="23">
        <f>+SUM(D15:D24)</f>
        <v>0.3941914010716065</v>
      </c>
      <c r="E25" s="55">
        <f>+SUM(E15:E24)</f>
        <v>1.0000000000000002</v>
      </c>
      <c r="F25" s="45"/>
      <c r="G25" s="4"/>
      <c r="H25" s="4"/>
    </row>
    <row r="26" spans="2:8" ht="20.25" customHeight="1">
      <c r="B26" s="53"/>
      <c r="C26" s="25"/>
      <c r="D26" s="26"/>
      <c r="E26" s="43"/>
      <c r="F26" s="45"/>
      <c r="G26" s="45"/>
      <c r="H26" s="4"/>
    </row>
    <row r="27" spans="2:8" ht="24" customHeight="1">
      <c r="B27" s="20" t="s">
        <v>82</v>
      </c>
      <c r="C27" s="21"/>
      <c r="D27" s="24" t="s">
        <v>69</v>
      </c>
      <c r="E27" s="44" t="s">
        <v>70</v>
      </c>
      <c r="F27" s="45"/>
      <c r="G27" s="4"/>
      <c r="H27" s="4"/>
    </row>
    <row r="28" spans="2:8" ht="26.25" customHeight="1">
      <c r="B28" s="170" t="s">
        <v>108</v>
      </c>
      <c r="C28" s="170"/>
      <c r="D28" s="171">
        <f>+D25*C42</f>
        <v>0.35092791243288562</v>
      </c>
      <c r="E28" s="171">
        <f>+D28*1.18</f>
        <v>0.41409493667080499</v>
      </c>
      <c r="F28" s="45"/>
      <c r="G28" s="4"/>
      <c r="H28" s="4"/>
    </row>
    <row r="29" spans="2:8" ht="15.75" customHeight="1">
      <c r="B29" s="168"/>
      <c r="C29" s="4"/>
      <c r="D29" s="169"/>
      <c r="F29" s="45"/>
      <c r="G29" s="4"/>
      <c r="H29" s="4"/>
    </row>
    <row r="30" spans="2:8">
      <c r="B30" s="6"/>
      <c r="C30" s="8"/>
      <c r="D30" s="9"/>
      <c r="F30" s="45"/>
      <c r="G30" s="4"/>
      <c r="H30" s="4"/>
    </row>
    <row r="31" spans="2:8" ht="17.25">
      <c r="B31" s="197" t="s">
        <v>104</v>
      </c>
      <c r="C31" s="197"/>
      <c r="D31" s="9"/>
      <c r="F31" s="45"/>
      <c r="G31" s="4"/>
      <c r="H31" s="4"/>
    </row>
    <row r="32" spans="2:8" ht="17.25">
      <c r="B32" s="168" t="s">
        <v>105</v>
      </c>
      <c r="C32" s="172">
        <v>28.978878919257255</v>
      </c>
      <c r="D32" s="9"/>
      <c r="F32" s="45"/>
      <c r="G32" s="4"/>
      <c r="H32" s="4"/>
    </row>
    <row r="33" spans="2:8" ht="17.25">
      <c r="B33" s="168" t="s">
        <v>107</v>
      </c>
      <c r="C33" s="169">
        <v>0.2</v>
      </c>
      <c r="D33" s="9"/>
      <c r="F33" s="45"/>
      <c r="G33" s="4"/>
      <c r="H33" s="4"/>
    </row>
    <row r="34" spans="2:8" ht="17.25">
      <c r="B34" s="27" t="s">
        <v>106</v>
      </c>
      <c r="C34" s="173">
        <f>+(E28/60*C32)-C33</f>
        <v>1.1718101264324154E-7</v>
      </c>
      <c r="D34" s="9"/>
      <c r="F34" s="45"/>
      <c r="G34" s="4"/>
      <c r="H34" s="4"/>
    </row>
    <row r="35" spans="2:8">
      <c r="B35" s="6"/>
      <c r="C35" s="8"/>
      <c r="D35" s="9"/>
      <c r="F35" s="45"/>
      <c r="G35" s="4"/>
      <c r="H35" s="4"/>
    </row>
    <row r="36" spans="2:8">
      <c r="B36" s="6"/>
      <c r="C36" s="8"/>
      <c r="D36" s="9"/>
      <c r="F36" s="45"/>
      <c r="G36" s="4"/>
      <c r="H36" s="4"/>
    </row>
    <row r="37" spans="2:8">
      <c r="D37" s="9"/>
      <c r="E37" s="3"/>
      <c r="F37" s="45"/>
      <c r="G37" s="4"/>
      <c r="H37" s="4"/>
    </row>
    <row r="38" spans="2:8" ht="17.25">
      <c r="B38" s="54" t="s">
        <v>100</v>
      </c>
    </row>
    <row r="39" spans="2:8">
      <c r="B39" s="1"/>
    </row>
    <row r="40" spans="2:8" ht="17.25">
      <c r="B40" s="184" t="s">
        <v>19</v>
      </c>
      <c r="C40" s="68">
        <f>+Tráfico!D27</f>
        <v>3.6268700072810064E-2</v>
      </c>
      <c r="E40" s="58"/>
      <c r="F40" s="58"/>
    </row>
    <row r="41" spans="2:8" ht="17.25">
      <c r="B41" s="185" t="s">
        <v>38</v>
      </c>
      <c r="C41" s="59">
        <f>+TCLDN!C14</f>
        <v>6.5629462761131597E-4</v>
      </c>
      <c r="E41" s="58"/>
      <c r="F41" s="58"/>
    </row>
    <row r="42" spans="2:8">
      <c r="B42" s="186" t="s">
        <v>21</v>
      </c>
      <c r="C42" s="60">
        <f>+Tráfico!D39</f>
        <v>0.89024750788294871</v>
      </c>
      <c r="E42" s="58"/>
      <c r="F42" s="58"/>
    </row>
    <row r="43" spans="2:8" ht="17.25">
      <c r="B43" s="185"/>
      <c r="C43" s="58"/>
      <c r="E43" s="58"/>
      <c r="F43" s="58"/>
    </row>
    <row r="44" spans="2:8" ht="15.75">
      <c r="B44" s="187" t="s">
        <v>20</v>
      </c>
      <c r="C44" s="61">
        <v>0.02</v>
      </c>
      <c r="E44" s="58"/>
      <c r="F44" s="58"/>
    </row>
    <row r="45" spans="2:8" ht="15.75">
      <c r="B45" s="189" t="s">
        <v>111</v>
      </c>
      <c r="C45" s="190">
        <v>1.8269520000000001E-2</v>
      </c>
      <c r="E45" s="58"/>
      <c r="F45" s="58"/>
    </row>
    <row r="46" spans="2:8" ht="15.75">
      <c r="B46" s="189" t="s">
        <v>112</v>
      </c>
      <c r="C46" s="190">
        <v>3.6999999999999998E-2</v>
      </c>
      <c r="E46" s="58"/>
      <c r="F46" s="58"/>
    </row>
    <row r="47" spans="2:8" ht="17.25">
      <c r="B47" s="158" t="s">
        <v>75</v>
      </c>
      <c r="C47" s="61">
        <f>1-C45-C46-2*C44</f>
        <v>0.90473047999999989</v>
      </c>
      <c r="E47" s="58"/>
      <c r="F47" s="58"/>
    </row>
    <row r="48" spans="2:8" ht="17.25">
      <c r="B48" s="158"/>
      <c r="C48" s="61"/>
      <c r="E48" s="58"/>
      <c r="F48" s="58"/>
    </row>
    <row r="49" spans="2:6" ht="15.75">
      <c r="B49" s="187" t="s">
        <v>80</v>
      </c>
      <c r="C49" s="61">
        <v>3.5224692423760258E-2</v>
      </c>
      <c r="E49" s="58"/>
      <c r="F49" s="58"/>
    </row>
    <row r="50" spans="2:6" ht="17.25">
      <c r="B50" s="188" t="s">
        <v>83</v>
      </c>
      <c r="C50" s="69">
        <f>+TC!C26</f>
        <v>2.702325519426271</v>
      </c>
      <c r="E50" s="58"/>
      <c r="F50" s="58"/>
    </row>
    <row r="51" spans="2:6">
      <c r="B51" s="62"/>
      <c r="C51" s="63"/>
      <c r="D51" s="64"/>
      <c r="E51" s="58"/>
      <c r="F51" s="58"/>
    </row>
    <row r="52" spans="2:6">
      <c r="B52" s="58"/>
      <c r="C52" s="58"/>
      <c r="D52" s="58"/>
      <c r="E52" s="58"/>
      <c r="F52" s="58"/>
    </row>
    <row r="53" spans="2:6">
      <c r="B53" s="58"/>
      <c r="C53" s="58"/>
      <c r="D53" s="58"/>
      <c r="E53" s="58"/>
      <c r="F53" s="58"/>
    </row>
    <row r="54" spans="2:6">
      <c r="B54" s="70" t="s">
        <v>64</v>
      </c>
      <c r="C54" s="71" t="s">
        <v>9</v>
      </c>
      <c r="D54" s="72" t="s">
        <v>10</v>
      </c>
      <c r="E54" s="194" t="s">
        <v>8</v>
      </c>
      <c r="F54" s="194"/>
    </row>
    <row r="55" spans="2:6">
      <c r="B55" s="65" t="s">
        <v>63</v>
      </c>
      <c r="C55" s="66">
        <f>0.00461</f>
        <v>4.6100000000000004E-3</v>
      </c>
      <c r="D55" s="67">
        <v>0.12</v>
      </c>
      <c r="E55" s="195" t="s">
        <v>71</v>
      </c>
      <c r="F55" s="195"/>
    </row>
    <row r="56" spans="2:6">
      <c r="B56" s="75" t="s">
        <v>37</v>
      </c>
      <c r="C56" s="76">
        <f>+C61</f>
        <v>7.9399999999999991E-3</v>
      </c>
      <c r="D56" s="77"/>
      <c r="E56" s="196" t="s">
        <v>71</v>
      </c>
      <c r="F56" s="196"/>
    </row>
    <row r="58" spans="2:6" ht="15.75" thickBot="1"/>
    <row r="59" spans="2:6">
      <c r="B59" s="73" t="s">
        <v>71</v>
      </c>
      <c r="C59" s="74"/>
      <c r="D59" s="4"/>
    </row>
    <row r="60" spans="2:6">
      <c r="B60" s="58" t="s">
        <v>72</v>
      </c>
      <c r="C60" s="58">
        <v>8.2500000000000004E-3</v>
      </c>
      <c r="D60" s="4"/>
    </row>
    <row r="61" spans="2:6">
      <c r="B61" s="58" t="s">
        <v>73</v>
      </c>
      <c r="C61" s="58">
        <v>7.9399999999999991E-3</v>
      </c>
      <c r="D61" s="4"/>
    </row>
    <row r="62" spans="2:6">
      <c r="B62" s="78" t="s">
        <v>74</v>
      </c>
      <c r="C62" s="78">
        <v>0.22666</v>
      </c>
    </row>
  </sheetData>
  <mergeCells count="5">
    <mergeCell ref="B9:E9"/>
    <mergeCell ref="E54:F54"/>
    <mergeCell ref="E55:F55"/>
    <mergeCell ref="E56:F56"/>
    <mergeCell ref="B31:C31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F26"/>
  <sheetViews>
    <sheetView zoomScale="70" zoomScaleNormal="70" workbookViewId="0">
      <selection activeCell="D38" sqref="D38"/>
    </sheetView>
  </sheetViews>
  <sheetFormatPr baseColWidth="10" defaultColWidth="9.140625" defaultRowHeight="15"/>
  <cols>
    <col min="1" max="1" width="9.140625" style="5"/>
    <col min="2" max="2" width="22.42578125" style="13" customWidth="1"/>
    <col min="3" max="4" width="27.5703125" style="5" customWidth="1"/>
    <col min="5" max="5" width="14.85546875" style="5" customWidth="1"/>
    <col min="6" max="6" width="11.42578125" style="5" customWidth="1"/>
    <col min="7" max="16384" width="9.140625" style="5"/>
  </cols>
  <sheetData>
    <row r="8" spans="2:6" ht="42" customHeight="1">
      <c r="B8" s="198" t="s">
        <v>87</v>
      </c>
      <c r="C8" s="198"/>
      <c r="D8" s="198"/>
    </row>
    <row r="9" spans="2:6" ht="17.25">
      <c r="B9" s="80"/>
      <c r="C9" s="81"/>
      <c r="D9" s="81"/>
    </row>
    <row r="10" spans="2:6" ht="17.25">
      <c r="B10" s="140" t="s">
        <v>57</v>
      </c>
      <c r="C10" s="141" t="s">
        <v>66</v>
      </c>
      <c r="D10" s="141" t="s">
        <v>67</v>
      </c>
    </row>
    <row r="11" spans="2:6" ht="17.25">
      <c r="B11" s="82">
        <v>41275</v>
      </c>
      <c r="C11" s="83">
        <v>2.55138311688312</v>
      </c>
      <c r="D11" s="83">
        <v>2.5524740259740302</v>
      </c>
      <c r="F11" s="14"/>
    </row>
    <row r="12" spans="2:6" ht="17.25">
      <c r="B12" s="82">
        <v>41306</v>
      </c>
      <c r="C12" s="83">
        <v>2.5777957393483701</v>
      </c>
      <c r="D12" s="83">
        <v>2.5790000000000002</v>
      </c>
    </row>
    <row r="13" spans="2:6" ht="17.25">
      <c r="B13" s="82">
        <v>41334</v>
      </c>
      <c r="C13" s="83">
        <v>2.5933759398496199</v>
      </c>
      <c r="D13" s="83">
        <v>2.5946015037593999</v>
      </c>
    </row>
    <row r="14" spans="2:6" ht="17.25">
      <c r="B14" s="82">
        <v>41365</v>
      </c>
      <c r="C14" s="83">
        <v>2.5972272727272698</v>
      </c>
      <c r="D14" s="83">
        <v>2.59858441558442</v>
      </c>
    </row>
    <row r="15" spans="2:6" ht="17.25">
      <c r="B15" s="82">
        <v>41395</v>
      </c>
      <c r="C15" s="83">
        <v>2.6445746753246699</v>
      </c>
      <c r="D15" s="83">
        <v>2.6466168831168799</v>
      </c>
    </row>
    <row r="16" spans="2:6" ht="17.25">
      <c r="B16" s="82">
        <v>41426</v>
      </c>
      <c r="C16" s="83">
        <v>2.7475338345864699</v>
      </c>
      <c r="D16" s="83">
        <v>2.7508195488721801</v>
      </c>
    </row>
    <row r="17" spans="2:4" ht="17.25">
      <c r="B17" s="82">
        <v>41456</v>
      </c>
      <c r="C17" s="83">
        <v>2.77576190476191</v>
      </c>
      <c r="D17" s="83">
        <v>2.7780476190476202</v>
      </c>
    </row>
    <row r="18" spans="2:4" ht="17.25">
      <c r="B18" s="82">
        <v>41487</v>
      </c>
      <c r="C18" s="83">
        <v>2.8011972789115598</v>
      </c>
      <c r="D18" s="83">
        <v>2.80289795918367</v>
      </c>
    </row>
    <row r="19" spans="2:4" ht="17.25">
      <c r="B19" s="82">
        <v>41518</v>
      </c>
      <c r="C19" s="83">
        <v>2.7772585034013599</v>
      </c>
      <c r="D19" s="83">
        <v>2.7793741496598598</v>
      </c>
    </row>
    <row r="20" spans="2:4" ht="17.25">
      <c r="B20" s="82">
        <v>41548</v>
      </c>
      <c r="C20" s="83">
        <v>2.7680680272108802</v>
      </c>
      <c r="D20" s="83">
        <v>2.7700272108843502</v>
      </c>
    </row>
    <row r="21" spans="2:4" ht="17.25">
      <c r="B21" s="82">
        <v>41579</v>
      </c>
      <c r="C21" s="83">
        <v>2.7979500000000002</v>
      </c>
      <c r="D21" s="83">
        <v>2.7993000000000001</v>
      </c>
    </row>
    <row r="22" spans="2:4" ht="17.25">
      <c r="B22" s="87">
        <v>41609</v>
      </c>
      <c r="C22" s="88">
        <v>2.7848999999999999</v>
      </c>
      <c r="D22" s="88">
        <v>2.7870428571428598</v>
      </c>
    </row>
    <row r="23" spans="2:4" ht="17.25">
      <c r="B23" s="90" t="s">
        <v>86</v>
      </c>
      <c r="C23" s="84"/>
      <c r="D23" s="84"/>
    </row>
    <row r="24" spans="2:4" ht="17.25">
      <c r="B24" s="80"/>
      <c r="C24" s="81"/>
      <c r="D24" s="81"/>
    </row>
    <row r="25" spans="2:4" ht="17.25">
      <c r="B25" s="80"/>
      <c r="C25" s="81"/>
      <c r="D25" s="81"/>
    </row>
    <row r="26" spans="2:4" ht="38.25" customHeight="1">
      <c r="B26" s="85" t="s">
        <v>84</v>
      </c>
      <c r="C26" s="86">
        <f>+AVERAGE(C11:D22)</f>
        <v>2.702325519426271</v>
      </c>
      <c r="D26" s="81"/>
    </row>
  </sheetData>
  <mergeCells count="1">
    <mergeCell ref="B8:D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I92"/>
  <sheetViews>
    <sheetView tabSelected="1" topLeftCell="A43" zoomScale="70" zoomScaleNormal="70" workbookViewId="0">
      <selection activeCell="I89" sqref="I89"/>
    </sheetView>
  </sheetViews>
  <sheetFormatPr baseColWidth="10" defaultRowHeight="12.75"/>
  <cols>
    <col min="1" max="1" width="11.42578125" style="7"/>
    <col min="2" max="2" width="19.85546875" style="7" customWidth="1"/>
    <col min="3" max="3" width="15.42578125" style="7" customWidth="1"/>
    <col min="4" max="4" width="12.140625" style="7" customWidth="1"/>
    <col min="5" max="5" width="12.85546875" style="7" customWidth="1"/>
    <col min="6" max="6" width="13.85546875" style="7" customWidth="1"/>
    <col min="7" max="7" width="19.85546875" style="7" customWidth="1"/>
    <col min="8" max="8" width="15.28515625" style="7" bestFit="1" customWidth="1"/>
    <col min="9" max="9" width="17.140625" style="7" customWidth="1"/>
    <col min="10" max="16384" width="11.42578125" style="7"/>
  </cols>
  <sheetData>
    <row r="9" spans="2:9" ht="24" customHeight="1">
      <c r="B9" s="201" t="s">
        <v>88</v>
      </c>
      <c r="C9" s="201"/>
      <c r="D9" s="201"/>
      <c r="E9" s="201"/>
      <c r="F9" s="201"/>
      <c r="G9" s="201"/>
      <c r="H9" s="201"/>
      <c r="I9" s="142"/>
    </row>
    <row r="10" spans="2:9" ht="15">
      <c r="B10" s="91"/>
      <c r="C10" s="92"/>
      <c r="D10" s="92"/>
      <c r="E10" s="92"/>
      <c r="F10" s="92"/>
      <c r="G10" s="92"/>
      <c r="H10" s="92"/>
      <c r="I10" s="92"/>
    </row>
    <row r="11" spans="2:9" ht="17.25">
      <c r="B11" s="93" t="s">
        <v>89</v>
      </c>
      <c r="C11" s="81"/>
      <c r="D11" s="81"/>
      <c r="E11" s="81"/>
      <c r="F11" s="92"/>
      <c r="G11" s="92"/>
      <c r="H11" s="92"/>
      <c r="I11" s="92"/>
    </row>
    <row r="12" spans="2:9" ht="17.25">
      <c r="B12" s="93"/>
      <c r="C12" s="81"/>
      <c r="D12" s="81"/>
      <c r="E12" s="81"/>
      <c r="F12" s="92"/>
      <c r="G12" s="92"/>
      <c r="H12" s="92"/>
      <c r="I12" s="92"/>
    </row>
    <row r="13" spans="2:9" ht="15">
      <c r="B13" s="94" t="s">
        <v>54</v>
      </c>
      <c r="C13" s="94"/>
      <c r="D13" s="94"/>
      <c r="E13" s="94"/>
      <c r="F13" s="95">
        <f>+H38*6+H58*6</f>
        <v>128059.75840156755</v>
      </c>
      <c r="G13" s="191"/>
      <c r="H13" s="92"/>
      <c r="I13" s="92"/>
    </row>
    <row r="14" spans="2:9" ht="15">
      <c r="B14" s="96" t="s">
        <v>51</v>
      </c>
      <c r="C14" s="96"/>
      <c r="D14" s="96"/>
      <c r="E14" s="96"/>
      <c r="F14" s="97">
        <v>1652366282.5787997</v>
      </c>
      <c r="G14" s="119"/>
      <c r="H14" s="92"/>
      <c r="I14" s="92"/>
    </row>
    <row r="15" spans="2:9" ht="15">
      <c r="B15" s="98" t="s">
        <v>49</v>
      </c>
      <c r="C15" s="98"/>
      <c r="D15" s="98"/>
      <c r="E15" s="98"/>
      <c r="F15" s="99">
        <f>+F13/F14</f>
        <v>7.7500830022813366E-5</v>
      </c>
      <c r="G15" s="192"/>
      <c r="H15" s="92"/>
      <c r="I15" s="92"/>
    </row>
    <row r="16" spans="2:9" ht="17.25">
      <c r="B16" s="92"/>
      <c r="C16" s="81"/>
      <c r="D16" s="81"/>
      <c r="E16" s="81"/>
      <c r="F16" s="92"/>
      <c r="G16" s="92"/>
      <c r="H16" s="92"/>
      <c r="I16" s="92"/>
    </row>
    <row r="17" spans="2:9" ht="17.25">
      <c r="B17" s="93" t="s">
        <v>90</v>
      </c>
      <c r="C17" s="81"/>
      <c r="D17" s="81"/>
      <c r="E17" s="81"/>
      <c r="F17" s="92"/>
      <c r="G17" s="92"/>
      <c r="H17" s="92"/>
      <c r="I17" s="92"/>
    </row>
    <row r="18" spans="2:9" ht="17.25">
      <c r="B18" s="93"/>
      <c r="C18" s="81"/>
      <c r="D18" s="81"/>
      <c r="E18" s="81"/>
      <c r="F18" s="92"/>
      <c r="G18" s="92"/>
      <c r="H18" s="92"/>
      <c r="I18" s="92"/>
    </row>
    <row r="19" spans="2:9" ht="17.25">
      <c r="B19" s="92"/>
      <c r="C19" s="81"/>
      <c r="D19" s="81"/>
      <c r="E19" s="81"/>
      <c r="F19" s="92"/>
      <c r="G19" s="92"/>
      <c r="H19" s="92"/>
      <c r="I19" s="92"/>
    </row>
    <row r="20" spans="2:9" ht="60.75" customHeight="1">
      <c r="B20" s="100" t="s">
        <v>44</v>
      </c>
      <c r="C20" s="100" t="s">
        <v>45</v>
      </c>
      <c r="D20" s="100" t="s">
        <v>46</v>
      </c>
      <c r="E20" s="100" t="s">
        <v>34</v>
      </c>
      <c r="F20" s="100" t="s">
        <v>35</v>
      </c>
      <c r="G20" s="100" t="s">
        <v>109</v>
      </c>
      <c r="H20" s="100" t="s">
        <v>50</v>
      </c>
      <c r="I20" s="92"/>
    </row>
    <row r="21" spans="2:9" ht="13.5" customHeight="1">
      <c r="B21" s="101"/>
      <c r="C21" s="101"/>
      <c r="D21" s="101"/>
      <c r="E21" s="101"/>
      <c r="F21" s="101"/>
      <c r="G21" s="101"/>
      <c r="H21" s="101"/>
      <c r="I21" s="92"/>
    </row>
    <row r="22" spans="2:9" ht="15">
      <c r="B22" s="199" t="s">
        <v>52</v>
      </c>
      <c r="C22" s="199"/>
      <c r="D22" s="199"/>
      <c r="E22" s="199"/>
      <c r="F22" s="199"/>
      <c r="G22" s="199"/>
      <c r="H22" s="199"/>
      <c r="I22" s="92"/>
    </row>
    <row r="23" spans="2:9" ht="15.75">
      <c r="B23" s="102" t="s">
        <v>47</v>
      </c>
      <c r="C23" s="103"/>
      <c r="D23" s="104"/>
      <c r="E23" s="104"/>
      <c r="F23" s="96"/>
      <c r="G23" s="96"/>
      <c r="H23" s="96"/>
      <c r="I23" s="92"/>
    </row>
    <row r="24" spans="2:9" ht="15" customHeight="1">
      <c r="B24" s="207" t="s">
        <v>114</v>
      </c>
      <c r="C24" s="208" t="s">
        <v>115</v>
      </c>
      <c r="D24" s="209" t="s">
        <v>116</v>
      </c>
      <c r="E24" s="210">
        <v>3</v>
      </c>
      <c r="F24" s="105">
        <f>+IF(E24=0,0,IF(E24&lt;5,$C$67+$D$67*E24,IF(AND(E24&gt;4,E24&lt;17),$C$68+$D$68*E24,IF(AND(E24&gt;16,E24&lt;49),$C$69+E24*$D$69,$C$70+$D$70*E24))))</f>
        <v>616</v>
      </c>
      <c r="G24" s="212">
        <v>1</v>
      </c>
      <c r="H24" s="105">
        <f>+F24</f>
        <v>616</v>
      </c>
      <c r="I24" s="92"/>
    </row>
    <row r="25" spans="2:9" ht="15" customHeight="1">
      <c r="B25" s="207" t="s">
        <v>117</v>
      </c>
      <c r="C25" s="207" t="s">
        <v>115</v>
      </c>
      <c r="D25" s="209"/>
      <c r="E25" s="210">
        <v>1</v>
      </c>
      <c r="F25" s="105">
        <f t="shared" ref="F25:F33" si="0">+IF(E25=0,0,IF(E25&lt;5,$C$67+$D$67*E25,IF(AND(E25&gt;4,E25&lt;17),$C$68+$D$68*E25,IF(AND(E25&gt;16,E25&lt;49),$C$69+E25*$D$69,$C$70+$D$70*E25))))</f>
        <v>400</v>
      </c>
      <c r="G25" s="212">
        <v>1</v>
      </c>
      <c r="H25" s="105">
        <f t="shared" ref="H25:H33" si="1">+F25</f>
        <v>400</v>
      </c>
      <c r="I25" s="92"/>
    </row>
    <row r="26" spans="2:9" ht="15" customHeight="1">
      <c r="B26" s="207" t="s">
        <v>118</v>
      </c>
      <c r="C26" s="207" t="s">
        <v>119</v>
      </c>
      <c r="D26" s="209"/>
      <c r="E26" s="210">
        <v>5</v>
      </c>
      <c r="F26" s="105">
        <f t="shared" si="0"/>
        <v>804</v>
      </c>
      <c r="G26" s="212">
        <v>1</v>
      </c>
      <c r="H26" s="105">
        <f t="shared" si="1"/>
        <v>804</v>
      </c>
      <c r="I26" s="92"/>
    </row>
    <row r="27" spans="2:9" ht="15" customHeight="1">
      <c r="B27" s="207" t="s">
        <v>120</v>
      </c>
      <c r="C27" s="207" t="s">
        <v>115</v>
      </c>
      <c r="D27" s="209"/>
      <c r="E27" s="210">
        <v>4</v>
      </c>
      <c r="F27" s="105">
        <f t="shared" si="0"/>
        <v>724</v>
      </c>
      <c r="G27" s="212">
        <v>1</v>
      </c>
      <c r="H27" s="105">
        <f t="shared" si="1"/>
        <v>724</v>
      </c>
      <c r="I27" s="92"/>
    </row>
    <row r="28" spans="2:9" ht="15" customHeight="1">
      <c r="B28" s="207" t="s">
        <v>121</v>
      </c>
      <c r="C28" s="207" t="s">
        <v>115</v>
      </c>
      <c r="D28" s="209"/>
      <c r="E28" s="210">
        <v>1</v>
      </c>
      <c r="F28" s="105">
        <f>+IF(E28=0,0,IF(E28&lt;5,$C$67+$D$67*E28,IF(AND(E28&gt;4,E28&lt;17),$C$68+$D$68*E28,IF(AND(E28&gt;16,E28&lt;49),$C$69+E28*$D$69,$C$70+$D$70*E28))))</f>
        <v>400</v>
      </c>
      <c r="G28" s="212">
        <v>1</v>
      </c>
      <c r="H28" s="105">
        <f t="shared" si="1"/>
        <v>400</v>
      </c>
      <c r="I28" s="92"/>
    </row>
    <row r="29" spans="2:9" ht="15" customHeight="1">
      <c r="B29" s="207" t="s">
        <v>122</v>
      </c>
      <c r="C29" s="207" t="s">
        <v>115</v>
      </c>
      <c r="D29" s="209"/>
      <c r="E29" s="210">
        <v>4</v>
      </c>
      <c r="F29" s="105">
        <f t="shared" si="0"/>
        <v>724</v>
      </c>
      <c r="G29" s="212">
        <v>1</v>
      </c>
      <c r="H29" s="105">
        <f t="shared" si="1"/>
        <v>724</v>
      </c>
      <c r="I29" s="92"/>
    </row>
    <row r="30" spans="2:9" ht="15" customHeight="1">
      <c r="B30" s="207" t="s">
        <v>123</v>
      </c>
      <c r="C30" s="207" t="s">
        <v>115</v>
      </c>
      <c r="D30" s="209"/>
      <c r="E30" s="210">
        <v>74</v>
      </c>
      <c r="F30" s="105">
        <f t="shared" si="0"/>
        <v>2794</v>
      </c>
      <c r="G30" s="212">
        <v>1</v>
      </c>
      <c r="H30" s="105">
        <f t="shared" si="1"/>
        <v>2794</v>
      </c>
      <c r="I30" s="92"/>
    </row>
    <row r="31" spans="2:9" ht="15" customHeight="1">
      <c r="B31" s="207" t="s">
        <v>124</v>
      </c>
      <c r="C31" s="207" t="s">
        <v>115</v>
      </c>
      <c r="D31" s="209"/>
      <c r="E31" s="210">
        <v>3</v>
      </c>
      <c r="F31" s="105">
        <f t="shared" si="0"/>
        <v>616</v>
      </c>
      <c r="G31" s="212">
        <v>1</v>
      </c>
      <c r="H31" s="105">
        <f t="shared" si="1"/>
        <v>616</v>
      </c>
      <c r="I31" s="92"/>
    </row>
    <row r="32" spans="2:9" ht="15" customHeight="1">
      <c r="B32" s="207" t="s">
        <v>125</v>
      </c>
      <c r="C32" s="207" t="s">
        <v>115</v>
      </c>
      <c r="D32" s="209"/>
      <c r="E32" s="210">
        <v>2</v>
      </c>
      <c r="F32" s="105">
        <f t="shared" si="0"/>
        <v>508</v>
      </c>
      <c r="G32" s="212">
        <v>1</v>
      </c>
      <c r="H32" s="105">
        <f t="shared" si="1"/>
        <v>508</v>
      </c>
      <c r="I32" s="92"/>
    </row>
    <row r="33" spans="2:9" ht="15" customHeight="1">
      <c r="B33" s="207" t="s">
        <v>123</v>
      </c>
      <c r="C33" s="207" t="s">
        <v>126</v>
      </c>
      <c r="D33" s="210" t="s">
        <v>4</v>
      </c>
      <c r="E33" s="210">
        <v>10</v>
      </c>
      <c r="F33" s="105">
        <f t="shared" si="0"/>
        <v>1064</v>
      </c>
      <c r="G33" s="212">
        <v>1</v>
      </c>
      <c r="H33" s="105">
        <f t="shared" si="1"/>
        <v>1064</v>
      </c>
      <c r="I33" s="92"/>
    </row>
    <row r="34" spans="2:9" ht="15.75">
      <c r="B34" s="102" t="s">
        <v>48</v>
      </c>
      <c r="C34" s="103"/>
      <c r="D34" s="104"/>
      <c r="E34" s="183"/>
      <c r="F34" s="105"/>
      <c r="G34" s="212"/>
      <c r="H34" s="105"/>
      <c r="I34" s="92"/>
    </row>
    <row r="35" spans="2:9" ht="17.25" customHeight="1">
      <c r="B35" s="208" t="s">
        <v>127</v>
      </c>
      <c r="C35" s="208" t="s">
        <v>115</v>
      </c>
      <c r="D35" s="209" t="s">
        <v>116</v>
      </c>
      <c r="E35" s="211">
        <v>2</v>
      </c>
      <c r="F35" s="105">
        <f>+IF(E35=0,0,IF(E35&lt;5,$C$67+$D$67*E35,IF(AND(E35&gt;4,E35&lt;17),$C$68+$D$68*E35,IF(AND(E35&gt;16,E35&lt;49),$C$69+E35*$D$69,$C$70+$D$70*E35))))</f>
        <v>508</v>
      </c>
      <c r="G35" s="212">
        <v>0.54766625493672505</v>
      </c>
      <c r="H35" s="105">
        <f>+F35*G35</f>
        <v>278.21445750785631</v>
      </c>
      <c r="I35" s="92"/>
    </row>
    <row r="36" spans="2:9" ht="17.25" customHeight="1">
      <c r="B36" s="207" t="s">
        <v>128</v>
      </c>
      <c r="C36" s="207" t="s">
        <v>115</v>
      </c>
      <c r="D36" s="209"/>
      <c r="E36" s="211">
        <v>6</v>
      </c>
      <c r="F36" s="105">
        <f>+IF(E36=0,0,IF(E36&lt;5,$C$67+$D$67*E36,IF(AND(E36&gt;4,E36&lt;17),$C$68+$D$68*E36,IF(AND(E36&gt;16,E36&lt;49),$C$69+E36*$D$69,$C$70+$D$70*E36))))</f>
        <v>856</v>
      </c>
      <c r="G36" s="212">
        <v>0.54766625493672505</v>
      </c>
      <c r="H36" s="105">
        <f>+F36*G36</f>
        <v>468.80231422583665</v>
      </c>
      <c r="I36" s="92"/>
    </row>
    <row r="37" spans="2:9" ht="17.25" customHeight="1">
      <c r="B37" s="207" t="s">
        <v>129</v>
      </c>
      <c r="C37" s="207" t="s">
        <v>115</v>
      </c>
      <c r="D37" s="209"/>
      <c r="E37" s="211">
        <v>35</v>
      </c>
      <c r="F37" s="105">
        <f>+IF(E37=0,0,IF(E37&lt;5,$C$67+$D$67*E37,IF(AND(E37&gt;4,E37&lt;17),$C$68+$D$68*E37,IF(AND(E37&gt;16,E37&lt;49),$C$69+E37*$D$69,$C$70+$D$70*E37))))</f>
        <v>1967</v>
      </c>
      <c r="G37" s="212">
        <v>0.54766625493672505</v>
      </c>
      <c r="H37" s="105">
        <f>+F37*G37</f>
        <v>1077.2595234605383</v>
      </c>
      <c r="I37" s="92"/>
    </row>
    <row r="38" spans="2:9" ht="15">
      <c r="B38" s="106" t="s">
        <v>55</v>
      </c>
      <c r="C38" s="106"/>
      <c r="D38" s="106"/>
      <c r="E38" s="106"/>
      <c r="F38" s="107"/>
      <c r="G38" s="107"/>
      <c r="H38" s="107">
        <f>+SUM(H24:H37)</f>
        <v>10474.276295194231</v>
      </c>
      <c r="I38" s="92"/>
    </row>
    <row r="39" spans="2:9" ht="15">
      <c r="B39" s="108"/>
      <c r="C39" s="108"/>
      <c r="D39" s="108"/>
      <c r="E39" s="108"/>
      <c r="F39" s="109"/>
      <c r="G39" s="109"/>
      <c r="H39" s="109"/>
      <c r="I39" s="92"/>
    </row>
    <row r="40" spans="2:9" ht="15">
      <c r="B40" s="108"/>
      <c r="C40" s="108"/>
      <c r="D40" s="108"/>
      <c r="E40" s="108"/>
      <c r="F40" s="109"/>
      <c r="G40" s="109"/>
      <c r="H40" s="109"/>
      <c r="I40" s="92"/>
    </row>
    <row r="41" spans="2:9" ht="15">
      <c r="B41" s="200" t="s">
        <v>53</v>
      </c>
      <c r="C41" s="200"/>
      <c r="D41" s="200"/>
      <c r="E41" s="200"/>
      <c r="F41" s="200"/>
      <c r="G41" s="200"/>
      <c r="H41" s="200"/>
      <c r="I41" s="92"/>
    </row>
    <row r="42" spans="2:9" ht="15">
      <c r="B42" s="102" t="s">
        <v>47</v>
      </c>
      <c r="C42" s="110"/>
      <c r="D42" s="104"/>
      <c r="E42" s="104"/>
      <c r="F42" s="105"/>
      <c r="G42" s="105"/>
      <c r="H42" s="96"/>
      <c r="I42" s="92"/>
    </row>
    <row r="43" spans="2:9" ht="15" customHeight="1">
      <c r="B43" s="207" t="s">
        <v>114</v>
      </c>
      <c r="C43" s="208" t="s">
        <v>115</v>
      </c>
      <c r="D43" s="209" t="s">
        <v>116</v>
      </c>
      <c r="E43" s="210">
        <v>3</v>
      </c>
      <c r="F43" s="105">
        <f t="shared" ref="F43:F54" si="2">+IF(E43=0,0,IF(E43&lt;5,$C$67+$D$67*E43,IF(AND(E43&gt;4,E43&lt;17),$C$68+$D$68*E43,IF(AND(E43&gt;16,E43&lt;49),$C$69+E43*$D$69,$C$70+$D$70*E43))))</f>
        <v>616</v>
      </c>
      <c r="G43" s="212">
        <v>1</v>
      </c>
      <c r="H43" s="105">
        <f>+F43</f>
        <v>616</v>
      </c>
      <c r="I43" s="92"/>
    </row>
    <row r="44" spans="2:9" ht="15" customHeight="1">
      <c r="B44" s="207" t="s">
        <v>117</v>
      </c>
      <c r="C44" s="207" t="s">
        <v>115</v>
      </c>
      <c r="D44" s="209"/>
      <c r="E44" s="210">
        <v>1</v>
      </c>
      <c r="F44" s="105">
        <f t="shared" si="2"/>
        <v>400</v>
      </c>
      <c r="G44" s="212">
        <v>1</v>
      </c>
      <c r="H44" s="105">
        <f t="shared" ref="H44:H54" si="3">+F44</f>
        <v>400</v>
      </c>
      <c r="I44" s="92"/>
    </row>
    <row r="45" spans="2:9" ht="15" customHeight="1">
      <c r="B45" s="207" t="s">
        <v>118</v>
      </c>
      <c r="C45" s="207" t="s">
        <v>119</v>
      </c>
      <c r="D45" s="209"/>
      <c r="E45" s="210">
        <v>5</v>
      </c>
      <c r="F45" s="105">
        <f t="shared" si="2"/>
        <v>804</v>
      </c>
      <c r="G45" s="212">
        <v>1</v>
      </c>
      <c r="H45" s="105">
        <f t="shared" si="3"/>
        <v>804</v>
      </c>
      <c r="I45" s="92"/>
    </row>
    <row r="46" spans="2:9" ht="15" customHeight="1">
      <c r="B46" s="207" t="s">
        <v>120</v>
      </c>
      <c r="C46" s="207" t="s">
        <v>115</v>
      </c>
      <c r="D46" s="209"/>
      <c r="E46" s="210">
        <v>4</v>
      </c>
      <c r="F46" s="105">
        <f t="shared" si="2"/>
        <v>724</v>
      </c>
      <c r="G46" s="212">
        <v>1</v>
      </c>
      <c r="H46" s="105">
        <f t="shared" si="3"/>
        <v>724</v>
      </c>
      <c r="I46" s="92"/>
    </row>
    <row r="47" spans="2:9" ht="15" customHeight="1">
      <c r="B47" s="207" t="s">
        <v>121</v>
      </c>
      <c r="C47" s="207" t="s">
        <v>115</v>
      </c>
      <c r="D47" s="209"/>
      <c r="E47" s="210">
        <v>1</v>
      </c>
      <c r="F47" s="105">
        <f t="shared" si="2"/>
        <v>400</v>
      </c>
      <c r="G47" s="212">
        <v>1</v>
      </c>
      <c r="H47" s="105">
        <f t="shared" si="3"/>
        <v>400</v>
      </c>
      <c r="I47" s="92"/>
    </row>
    <row r="48" spans="2:9" ht="15" customHeight="1">
      <c r="B48" s="207" t="s">
        <v>130</v>
      </c>
      <c r="C48" s="207" t="s">
        <v>115</v>
      </c>
      <c r="D48" s="209"/>
      <c r="E48" s="210">
        <v>3</v>
      </c>
      <c r="F48" s="105">
        <f t="shared" si="2"/>
        <v>616</v>
      </c>
      <c r="G48" s="212">
        <v>1</v>
      </c>
      <c r="H48" s="105">
        <f t="shared" si="3"/>
        <v>616</v>
      </c>
      <c r="I48" s="92"/>
    </row>
    <row r="49" spans="2:9" ht="15" customHeight="1">
      <c r="B49" s="207" t="s">
        <v>122</v>
      </c>
      <c r="C49" s="207" t="s">
        <v>115</v>
      </c>
      <c r="D49" s="209"/>
      <c r="E49" s="210">
        <v>4</v>
      </c>
      <c r="F49" s="105">
        <f t="shared" si="2"/>
        <v>724</v>
      </c>
      <c r="G49" s="212">
        <v>1</v>
      </c>
      <c r="H49" s="105">
        <f t="shared" si="3"/>
        <v>724</v>
      </c>
      <c r="I49" s="92"/>
    </row>
    <row r="50" spans="2:9" ht="15" customHeight="1">
      <c r="B50" s="207" t="s">
        <v>129</v>
      </c>
      <c r="C50" s="207" t="s">
        <v>115</v>
      </c>
      <c r="D50" s="209"/>
      <c r="E50" s="210">
        <v>6</v>
      </c>
      <c r="F50" s="105">
        <f t="shared" si="2"/>
        <v>856</v>
      </c>
      <c r="G50" s="212">
        <v>1</v>
      </c>
      <c r="H50" s="105">
        <f t="shared" si="3"/>
        <v>856</v>
      </c>
      <c r="I50" s="92"/>
    </row>
    <row r="51" spans="2:9" ht="15" customHeight="1">
      <c r="B51" s="207" t="s">
        <v>123</v>
      </c>
      <c r="C51" s="207" t="s">
        <v>115</v>
      </c>
      <c r="D51" s="209"/>
      <c r="E51" s="210">
        <v>74</v>
      </c>
      <c r="F51" s="105">
        <f t="shared" si="2"/>
        <v>2794</v>
      </c>
      <c r="G51" s="212">
        <v>1</v>
      </c>
      <c r="H51" s="105">
        <f t="shared" si="3"/>
        <v>2794</v>
      </c>
      <c r="I51" s="92"/>
    </row>
    <row r="52" spans="2:9" ht="15" customHeight="1">
      <c r="B52" s="207" t="s">
        <v>124</v>
      </c>
      <c r="C52" s="207" t="s">
        <v>115</v>
      </c>
      <c r="D52" s="209"/>
      <c r="E52" s="210">
        <v>3</v>
      </c>
      <c r="F52" s="105">
        <f t="shared" si="2"/>
        <v>616</v>
      </c>
      <c r="G52" s="212">
        <v>1</v>
      </c>
      <c r="H52" s="105">
        <f t="shared" si="3"/>
        <v>616</v>
      </c>
      <c r="I52" s="92"/>
    </row>
    <row r="53" spans="2:9" ht="15" customHeight="1">
      <c r="B53" s="207" t="s">
        <v>125</v>
      </c>
      <c r="C53" s="207" t="s">
        <v>115</v>
      </c>
      <c r="D53" s="209"/>
      <c r="E53" s="210">
        <v>2</v>
      </c>
      <c r="F53" s="105">
        <f t="shared" si="2"/>
        <v>508</v>
      </c>
      <c r="G53" s="212">
        <v>1</v>
      </c>
      <c r="H53" s="105">
        <f t="shared" si="3"/>
        <v>508</v>
      </c>
      <c r="I53" s="92"/>
    </row>
    <row r="54" spans="2:9" ht="15" customHeight="1">
      <c r="B54" s="207" t="s">
        <v>123</v>
      </c>
      <c r="C54" s="207" t="s">
        <v>126</v>
      </c>
      <c r="D54" s="210" t="s">
        <v>4</v>
      </c>
      <c r="E54" s="210">
        <v>10</v>
      </c>
      <c r="F54" s="105">
        <f t="shared" si="2"/>
        <v>1064</v>
      </c>
      <c r="G54" s="212">
        <v>1</v>
      </c>
      <c r="H54" s="105">
        <f t="shared" si="3"/>
        <v>1064</v>
      </c>
      <c r="I54" s="92"/>
    </row>
    <row r="55" spans="2:9" ht="15">
      <c r="B55" s="111" t="s">
        <v>48</v>
      </c>
      <c r="C55" s="112"/>
      <c r="D55" s="104"/>
      <c r="E55" s="183"/>
      <c r="F55" s="105"/>
      <c r="G55" s="212"/>
      <c r="H55" s="105"/>
      <c r="I55" s="92"/>
    </row>
    <row r="56" spans="2:9" ht="15" customHeight="1">
      <c r="B56" s="208" t="s">
        <v>127</v>
      </c>
      <c r="C56" s="208" t="s">
        <v>115</v>
      </c>
      <c r="D56" s="209" t="s">
        <v>116</v>
      </c>
      <c r="E56" s="210">
        <v>2</v>
      </c>
      <c r="F56" s="105">
        <f>+IF(E56=0,0,IF(E56&lt;5,$C$67+$D$67*E56,IF(AND(E56&gt;4,E56&lt;17),$C$68+$D$68*E56,IF(AND(E56&gt;16,E56&lt;49),$C$69+E56*$D$69,$C$70+$D$70*E56))))</f>
        <v>508</v>
      </c>
      <c r="G56" s="212">
        <v>0.54766625493672505</v>
      </c>
      <c r="H56" s="105">
        <f>+F56*G56</f>
        <v>278.21445750785631</v>
      </c>
      <c r="I56" s="92"/>
    </row>
    <row r="57" spans="2:9" ht="15" customHeight="1">
      <c r="B57" s="207" t="s">
        <v>128</v>
      </c>
      <c r="C57" s="207" t="s">
        <v>115</v>
      </c>
      <c r="D57" s="209"/>
      <c r="E57" s="210">
        <v>6</v>
      </c>
      <c r="F57" s="105">
        <f>+IF(E57=0,0,IF(E57&lt;5,$C$67+$D$67*E57,IF(AND(E57&gt;4,E57&lt;17),$C$68+$D$68*E57,IF(AND(E57&gt;16,E57&lt;49),$C$69+E57*$D$69,$C$70+$D$70*E57))))</f>
        <v>856</v>
      </c>
      <c r="G57" s="212">
        <v>0.54766625493672505</v>
      </c>
      <c r="H57" s="105">
        <f>+F57*G57</f>
        <v>468.80231422583665</v>
      </c>
      <c r="I57" s="92"/>
    </row>
    <row r="58" spans="2:9" ht="15">
      <c r="B58" s="113" t="s">
        <v>56</v>
      </c>
      <c r="C58" s="113"/>
      <c r="D58" s="113"/>
      <c r="E58" s="113"/>
      <c r="F58" s="114"/>
      <c r="G58" s="114"/>
      <c r="H58" s="107">
        <f>+SUM(H43:H57)</f>
        <v>10869.016771733694</v>
      </c>
      <c r="I58" s="92"/>
    </row>
    <row r="59" spans="2:9" ht="15">
      <c r="B59" s="92" t="s">
        <v>58</v>
      </c>
      <c r="C59" s="96"/>
      <c r="D59" s="96"/>
      <c r="E59" s="96"/>
      <c r="F59" s="96"/>
      <c r="G59" s="96"/>
      <c r="H59" s="96"/>
      <c r="I59" s="92"/>
    </row>
    <row r="60" spans="2:9" ht="15">
      <c r="B60" s="96" t="s">
        <v>110</v>
      </c>
      <c r="C60" s="96"/>
      <c r="D60" s="96"/>
      <c r="E60" s="96"/>
      <c r="F60" s="96"/>
      <c r="G60" s="96"/>
      <c r="H60" s="96"/>
      <c r="I60" s="92"/>
    </row>
    <row r="61" spans="2:9" ht="15">
      <c r="B61" s="96"/>
      <c r="C61" s="96"/>
      <c r="D61" s="96"/>
      <c r="E61" s="96"/>
      <c r="F61" s="96"/>
      <c r="G61" s="96"/>
      <c r="H61" s="96"/>
      <c r="I61" s="92"/>
    </row>
    <row r="62" spans="2:9" ht="15">
      <c r="B62" s="96"/>
      <c r="C62" s="96"/>
      <c r="D62" s="96"/>
      <c r="E62" s="96"/>
      <c r="F62" s="96"/>
      <c r="G62" s="96"/>
      <c r="H62" s="96"/>
      <c r="I62" s="92"/>
    </row>
    <row r="63" spans="2:9" ht="15">
      <c r="B63" s="93" t="s">
        <v>91</v>
      </c>
      <c r="C63" s="92"/>
      <c r="D63" s="92"/>
      <c r="E63" s="92"/>
      <c r="F63" s="92"/>
      <c r="G63" s="92"/>
      <c r="H63" s="92"/>
      <c r="I63" s="92"/>
    </row>
    <row r="64" spans="2:9" ht="15">
      <c r="B64" s="92"/>
      <c r="C64" s="92"/>
      <c r="D64" s="92"/>
      <c r="E64" s="92"/>
      <c r="F64" s="92"/>
      <c r="G64" s="92"/>
      <c r="H64" s="92"/>
      <c r="I64" s="92"/>
    </row>
    <row r="65" spans="2:9" ht="15">
      <c r="B65" s="93" t="s">
        <v>25</v>
      </c>
      <c r="C65" s="115"/>
      <c r="D65" s="115"/>
      <c r="E65" s="92"/>
      <c r="F65" s="92"/>
      <c r="G65" s="92"/>
      <c r="H65" s="92"/>
      <c r="I65" s="92"/>
    </row>
    <row r="66" spans="2:9" ht="15">
      <c r="B66" s="116" t="s">
        <v>26</v>
      </c>
      <c r="C66" s="117" t="s">
        <v>27</v>
      </c>
      <c r="D66" s="117" t="s">
        <v>28</v>
      </c>
      <c r="E66" s="92"/>
      <c r="F66" s="92"/>
      <c r="G66" s="92"/>
      <c r="H66" s="92"/>
      <c r="I66" s="92"/>
    </row>
    <row r="67" spans="2:9" ht="15">
      <c r="B67" s="118" t="s">
        <v>29</v>
      </c>
      <c r="C67" s="119">
        <v>292</v>
      </c>
      <c r="D67" s="119">
        <v>108</v>
      </c>
      <c r="E67" s="92"/>
      <c r="F67" s="92"/>
      <c r="G67" s="92"/>
      <c r="H67" s="92"/>
      <c r="I67" s="92"/>
    </row>
    <row r="68" spans="2:9" ht="15">
      <c r="B68" s="118" t="s">
        <v>30</v>
      </c>
      <c r="C68" s="119">
        <v>544</v>
      </c>
      <c r="D68" s="119">
        <v>52</v>
      </c>
      <c r="E68" s="92"/>
      <c r="F68" s="92"/>
      <c r="G68" s="92"/>
      <c r="H68" s="92"/>
      <c r="I68" s="92"/>
    </row>
    <row r="69" spans="2:9" ht="15">
      <c r="B69" s="118" t="s">
        <v>31</v>
      </c>
      <c r="C69" s="119">
        <v>917</v>
      </c>
      <c r="D69" s="119">
        <v>30</v>
      </c>
      <c r="E69" s="92"/>
      <c r="F69" s="92"/>
      <c r="G69" s="92"/>
      <c r="H69" s="92"/>
      <c r="I69" s="92"/>
    </row>
    <row r="70" spans="2:9" ht="15">
      <c r="B70" s="120" t="s">
        <v>32</v>
      </c>
      <c r="C70" s="121">
        <v>1536</v>
      </c>
      <c r="D70" s="121">
        <v>17</v>
      </c>
      <c r="E70" s="92"/>
      <c r="F70" s="92"/>
      <c r="G70" s="92"/>
      <c r="H70" s="92"/>
      <c r="I70" s="92"/>
    </row>
    <row r="71" spans="2:9" ht="15">
      <c r="B71" s="92" t="s">
        <v>102</v>
      </c>
      <c r="C71" s="92"/>
      <c r="D71" s="92"/>
      <c r="E71" s="92"/>
      <c r="F71" s="92"/>
      <c r="G71" s="92"/>
      <c r="H71" s="92"/>
      <c r="I71" s="92"/>
    </row>
    <row r="72" spans="2:9" ht="15">
      <c r="B72" s="92"/>
      <c r="C72" s="92"/>
      <c r="D72" s="92"/>
      <c r="E72" s="92"/>
      <c r="F72" s="92"/>
      <c r="G72" s="92"/>
      <c r="H72" s="92"/>
      <c r="I72" s="92"/>
    </row>
    <row r="73" spans="2:9" ht="15">
      <c r="B73" s="93" t="s">
        <v>92</v>
      </c>
      <c r="C73" s="92"/>
      <c r="D73" s="92"/>
      <c r="E73" s="92"/>
      <c r="F73" s="92"/>
      <c r="G73" s="92"/>
      <c r="H73" s="92"/>
      <c r="I73" s="92"/>
    </row>
    <row r="74" spans="2:9" ht="15">
      <c r="B74" s="92"/>
      <c r="C74" s="92"/>
      <c r="D74" s="92"/>
      <c r="E74" s="92"/>
      <c r="F74" s="92"/>
      <c r="G74" s="92"/>
      <c r="H74" s="92"/>
      <c r="I74" s="92"/>
    </row>
    <row r="75" spans="2:9" ht="30">
      <c r="B75" s="122" t="s">
        <v>57</v>
      </c>
      <c r="C75" s="200" t="s">
        <v>16</v>
      </c>
      <c r="D75" s="200"/>
      <c r="E75" s="200" t="s">
        <v>17</v>
      </c>
      <c r="F75" s="200"/>
      <c r="G75" s="200" t="s">
        <v>4</v>
      </c>
      <c r="H75" s="200"/>
      <c r="I75" s="213" t="s">
        <v>131</v>
      </c>
    </row>
    <row r="76" spans="2:9" ht="15">
      <c r="B76" s="122"/>
      <c r="C76" s="122" t="s">
        <v>59</v>
      </c>
      <c r="D76" s="122" t="s">
        <v>60</v>
      </c>
      <c r="E76" s="122" t="s">
        <v>59</v>
      </c>
      <c r="F76" s="122" t="s">
        <v>60</v>
      </c>
      <c r="G76" s="122" t="s">
        <v>59</v>
      </c>
      <c r="H76" s="122" t="s">
        <v>60</v>
      </c>
      <c r="I76" s="213"/>
    </row>
    <row r="77" spans="2:9" ht="15" customHeight="1">
      <c r="B77" s="123">
        <v>41275</v>
      </c>
      <c r="C77" s="215" t="s">
        <v>113</v>
      </c>
      <c r="D77" s="215"/>
      <c r="E77" s="215"/>
      <c r="F77" s="215"/>
      <c r="G77" s="215"/>
      <c r="H77" s="215"/>
      <c r="I77" s="215"/>
    </row>
    <row r="78" spans="2:9" ht="15" customHeight="1">
      <c r="B78" s="123">
        <v>41306</v>
      </c>
      <c r="C78" s="215"/>
      <c r="D78" s="215"/>
      <c r="E78" s="215"/>
      <c r="F78" s="215"/>
      <c r="G78" s="215"/>
      <c r="H78" s="215"/>
      <c r="I78" s="215"/>
    </row>
    <row r="79" spans="2:9" ht="15" customHeight="1">
      <c r="B79" s="123">
        <v>41334</v>
      </c>
      <c r="C79" s="215"/>
      <c r="D79" s="215"/>
      <c r="E79" s="215"/>
      <c r="F79" s="215"/>
      <c r="G79" s="215"/>
      <c r="H79" s="215"/>
      <c r="I79" s="215"/>
    </row>
    <row r="80" spans="2:9" ht="15" customHeight="1">
      <c r="B80" s="123">
        <v>41365</v>
      </c>
      <c r="C80" s="215"/>
      <c r="D80" s="215"/>
      <c r="E80" s="215"/>
      <c r="F80" s="215"/>
      <c r="G80" s="215"/>
      <c r="H80" s="215"/>
      <c r="I80" s="215"/>
    </row>
    <row r="81" spans="2:9" ht="15" customHeight="1">
      <c r="B81" s="123">
        <v>41395</v>
      </c>
      <c r="C81" s="215"/>
      <c r="D81" s="215"/>
      <c r="E81" s="215"/>
      <c r="F81" s="215"/>
      <c r="G81" s="215"/>
      <c r="H81" s="215"/>
      <c r="I81" s="215"/>
    </row>
    <row r="82" spans="2:9" ht="15" customHeight="1">
      <c r="B82" s="123">
        <v>41426</v>
      </c>
      <c r="C82" s="215"/>
      <c r="D82" s="215"/>
      <c r="E82" s="215"/>
      <c r="F82" s="215"/>
      <c r="G82" s="215"/>
      <c r="H82" s="215"/>
      <c r="I82" s="215"/>
    </row>
    <row r="83" spans="2:9" ht="15" customHeight="1">
      <c r="B83" s="123">
        <v>41456</v>
      </c>
      <c r="C83" s="215"/>
      <c r="D83" s="215"/>
      <c r="E83" s="215"/>
      <c r="F83" s="215"/>
      <c r="G83" s="215"/>
      <c r="H83" s="215"/>
      <c r="I83" s="215"/>
    </row>
    <row r="84" spans="2:9" ht="15" customHeight="1">
      <c r="B84" s="123">
        <v>41487</v>
      </c>
      <c r="C84" s="215"/>
      <c r="D84" s="215"/>
      <c r="E84" s="215"/>
      <c r="F84" s="215"/>
      <c r="G84" s="215"/>
      <c r="H84" s="215"/>
      <c r="I84" s="215"/>
    </row>
    <row r="85" spans="2:9" ht="15" customHeight="1">
      <c r="B85" s="123">
        <v>41518</v>
      </c>
      <c r="C85" s="215"/>
      <c r="D85" s="215"/>
      <c r="E85" s="215"/>
      <c r="F85" s="215"/>
      <c r="G85" s="215"/>
      <c r="H85" s="215"/>
      <c r="I85" s="215"/>
    </row>
    <row r="86" spans="2:9" ht="15" customHeight="1">
      <c r="B86" s="123">
        <v>41548</v>
      </c>
      <c r="C86" s="215"/>
      <c r="D86" s="215"/>
      <c r="E86" s="215"/>
      <c r="F86" s="215"/>
      <c r="G86" s="215"/>
      <c r="H86" s="215"/>
      <c r="I86" s="215"/>
    </row>
    <row r="87" spans="2:9" ht="15" customHeight="1">
      <c r="B87" s="123">
        <v>41579</v>
      </c>
      <c r="C87" s="215"/>
      <c r="D87" s="215"/>
      <c r="E87" s="215"/>
      <c r="F87" s="215"/>
      <c r="G87" s="215"/>
      <c r="H87" s="215"/>
      <c r="I87" s="215"/>
    </row>
    <row r="88" spans="2:9" ht="15" customHeight="1">
      <c r="B88" s="123">
        <v>41609</v>
      </c>
      <c r="C88" s="215"/>
      <c r="D88" s="215"/>
      <c r="E88" s="215"/>
      <c r="F88" s="215"/>
      <c r="G88" s="215"/>
      <c r="H88" s="215"/>
      <c r="I88" s="215"/>
    </row>
    <row r="89" spans="2:9" ht="15" customHeight="1">
      <c r="B89" s="181">
        <v>2013</v>
      </c>
      <c r="C89" s="214"/>
      <c r="D89" s="214"/>
      <c r="E89" s="214"/>
      <c r="F89" s="214"/>
      <c r="G89" s="214"/>
      <c r="H89" s="214"/>
      <c r="I89" s="182">
        <v>1652366282.5787997</v>
      </c>
    </row>
    <row r="90" spans="2:9" ht="15">
      <c r="B90" s="92" t="s">
        <v>77</v>
      </c>
      <c r="C90" s="89"/>
      <c r="D90" s="89"/>
      <c r="E90" s="89"/>
      <c r="F90" s="89"/>
      <c r="G90" s="89"/>
      <c r="H90" s="89"/>
      <c r="I90" s="89"/>
    </row>
    <row r="91" spans="2:9">
      <c r="B91" s="89"/>
      <c r="C91" s="89"/>
      <c r="D91" s="89"/>
      <c r="E91" s="89"/>
      <c r="F91" s="89"/>
      <c r="G91" s="89"/>
      <c r="H91" s="89"/>
      <c r="I91" s="89"/>
    </row>
    <row r="92" spans="2:9">
      <c r="B92" s="89"/>
      <c r="C92" s="89"/>
      <c r="D92" s="89"/>
      <c r="E92" s="89"/>
      <c r="F92" s="89"/>
      <c r="G92" s="89"/>
      <c r="H92" s="89"/>
      <c r="I92" s="89"/>
    </row>
  </sheetData>
  <dataConsolidate/>
  <mergeCells count="11">
    <mergeCell ref="C77:I88"/>
    <mergeCell ref="D24:D32"/>
    <mergeCell ref="D35:D37"/>
    <mergeCell ref="D43:D53"/>
    <mergeCell ref="D56:D57"/>
    <mergeCell ref="B22:H22"/>
    <mergeCell ref="B41:H41"/>
    <mergeCell ref="B9:H9"/>
    <mergeCell ref="C75:D75"/>
    <mergeCell ref="E75:F75"/>
    <mergeCell ref="G75:H75"/>
  </mergeCells>
  <printOptions horizontalCentered="1" verticalCentered="1"/>
  <pageMargins left="0.45" right="0.35" top="0.36" bottom="0.41" header="0" footer="0"/>
  <pageSetup paperSize="9" scale="56" orientation="portrait" r:id="rId1"/>
  <headerFooter alignWithMargins="0"/>
  <ignoredErrors>
    <ignoredError sqref="B68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55"/>
  <sheetViews>
    <sheetView topLeftCell="A16" zoomScale="70" zoomScaleNormal="70" workbookViewId="0">
      <selection activeCell="E48" sqref="E48"/>
    </sheetView>
  </sheetViews>
  <sheetFormatPr baseColWidth="10" defaultRowHeight="17.25"/>
  <cols>
    <col min="1" max="1" width="11.42578125" style="79"/>
    <col min="2" max="2" width="25" style="79" customWidth="1"/>
    <col min="3" max="4" width="17.140625" style="79" customWidth="1"/>
    <col min="5" max="5" width="17" style="79" customWidth="1"/>
    <col min="6" max="6" width="15" style="79" bestFit="1" customWidth="1"/>
    <col min="7" max="8" width="14.85546875" style="79" bestFit="1" customWidth="1"/>
    <col min="9" max="16384" width="11.42578125" style="79"/>
  </cols>
  <sheetData>
    <row r="8" spans="2:6" ht="37.5" customHeight="1">
      <c r="B8" s="204" t="s">
        <v>93</v>
      </c>
      <c r="C8" s="204"/>
      <c r="D8" s="204"/>
      <c r="E8" s="204"/>
      <c r="F8" s="81"/>
    </row>
    <row r="9" spans="2:6">
      <c r="B9" s="81"/>
      <c r="C9" s="81"/>
      <c r="D9" s="81"/>
      <c r="E9" s="81"/>
      <c r="F9" s="81"/>
    </row>
    <row r="10" spans="2:6">
      <c r="B10" s="124" t="s">
        <v>94</v>
      </c>
      <c r="C10" s="81"/>
      <c r="D10" s="81"/>
      <c r="E10" s="81"/>
      <c r="F10" s="81"/>
    </row>
    <row r="11" spans="2:6">
      <c r="B11" s="203" t="s">
        <v>33</v>
      </c>
      <c r="C11" s="203"/>
      <c r="D11" s="203"/>
      <c r="E11" s="203"/>
      <c r="F11" s="81"/>
    </row>
    <row r="12" spans="2:6">
      <c r="B12" s="125"/>
      <c r="C12" s="126" t="s">
        <v>16</v>
      </c>
      <c r="D12" s="126" t="s">
        <v>17</v>
      </c>
      <c r="E12" s="126" t="s">
        <v>4</v>
      </c>
      <c r="F12" s="81"/>
    </row>
    <row r="13" spans="2:6">
      <c r="B13" s="127" t="s">
        <v>24</v>
      </c>
      <c r="C13" s="128">
        <f>+SUM(C23)/SUM($C$23:$E$23)</f>
        <v>0.577262376376666</v>
      </c>
      <c r="D13" s="128">
        <f>+SUM(D23)/SUM($C$23:$E$23)</f>
        <v>0.39415828181090085</v>
      </c>
      <c r="E13" s="128">
        <f>+SUM(E23)/SUM($C$23:$E$23)</f>
        <v>2.8579341812433226E-2</v>
      </c>
      <c r="F13" s="81"/>
    </row>
    <row r="14" spans="2:6">
      <c r="B14" s="127" t="s">
        <v>101</v>
      </c>
      <c r="C14" s="129">
        <v>3.252E-2</v>
      </c>
      <c r="D14" s="129">
        <v>4.7620000000000003E-2</v>
      </c>
      <c r="E14" s="129">
        <v>4.7309999999999998E-2</v>
      </c>
      <c r="F14" s="81"/>
    </row>
    <row r="15" spans="2:6">
      <c r="B15" s="125" t="s">
        <v>65</v>
      </c>
      <c r="C15" s="130"/>
      <c r="D15" s="131"/>
      <c r="E15" s="132">
        <f>+SUMPRODUCT(C13:E13,C14:E14)</f>
        <v>3.8894478520750488E-2</v>
      </c>
      <c r="F15" s="81"/>
    </row>
    <row r="16" spans="2:6">
      <c r="B16" s="81"/>
      <c r="C16" s="81"/>
      <c r="D16" s="81"/>
      <c r="E16" s="81"/>
      <c r="F16" s="81"/>
    </row>
    <row r="17" spans="2:8">
      <c r="B17" s="202" t="s">
        <v>23</v>
      </c>
      <c r="C17" s="202"/>
      <c r="D17" s="202"/>
      <c r="E17" s="202"/>
      <c r="F17" s="81"/>
    </row>
    <row r="18" spans="2:8">
      <c r="B18" s="144" t="s">
        <v>11</v>
      </c>
      <c r="C18" s="145" t="s">
        <v>16</v>
      </c>
      <c r="D18" s="145" t="s">
        <v>17</v>
      </c>
      <c r="E18" s="145" t="s">
        <v>4</v>
      </c>
      <c r="F18" s="81"/>
    </row>
    <row r="19" spans="2:8">
      <c r="B19" s="135" t="s">
        <v>12</v>
      </c>
      <c r="C19" s="216" t="s">
        <v>113</v>
      </c>
      <c r="D19" s="216"/>
      <c r="E19" s="216"/>
      <c r="F19" s="81"/>
    </row>
    <row r="20" spans="2:8">
      <c r="B20" s="135" t="s">
        <v>13</v>
      </c>
      <c r="C20" s="216"/>
      <c r="D20" s="216"/>
      <c r="E20" s="216"/>
      <c r="F20" s="81"/>
    </row>
    <row r="21" spans="2:8">
      <c r="B21" s="135" t="s">
        <v>14</v>
      </c>
      <c r="C21" s="216"/>
      <c r="D21" s="216"/>
      <c r="E21" s="216"/>
      <c r="F21" s="81"/>
    </row>
    <row r="22" spans="2:8">
      <c r="B22" s="147" t="s">
        <v>15</v>
      </c>
      <c r="C22" s="217"/>
      <c r="D22" s="217"/>
      <c r="E22" s="217"/>
      <c r="F22" s="81"/>
      <c r="H22" s="136"/>
    </row>
    <row r="23" spans="2:8">
      <c r="B23" s="177">
        <v>2013</v>
      </c>
      <c r="C23" s="178">
        <v>30342871469</v>
      </c>
      <c r="D23" s="178">
        <v>20718298252</v>
      </c>
      <c r="E23" s="178">
        <v>1502227290</v>
      </c>
      <c r="F23" s="81"/>
    </row>
    <row r="24" spans="2:8">
      <c r="F24" s="134"/>
    </row>
    <row r="25" spans="2:8">
      <c r="B25" s="124" t="s">
        <v>95</v>
      </c>
      <c r="F25" s="129"/>
    </row>
    <row r="26" spans="2:8">
      <c r="F26" s="129"/>
      <c r="G26" s="137"/>
      <c r="H26" s="137"/>
    </row>
    <row r="27" spans="2:8">
      <c r="B27" s="148" t="s">
        <v>43</v>
      </c>
      <c r="C27" s="150"/>
      <c r="D27" s="148">
        <f>+SUM(D35)/SUM(C35:D35)</f>
        <v>3.6268700072810064E-2</v>
      </c>
      <c r="E27" s="133"/>
      <c r="F27" s="81"/>
    </row>
    <row r="28" spans="2:8">
      <c r="B28" s="133"/>
      <c r="C28" s="133"/>
      <c r="D28" s="133"/>
      <c r="E28" s="133"/>
      <c r="F28" s="81"/>
    </row>
    <row r="29" spans="2:8">
      <c r="B29" s="205" t="s">
        <v>96</v>
      </c>
      <c r="C29" s="205"/>
      <c r="D29" s="205"/>
      <c r="E29" s="133"/>
      <c r="F29" s="81"/>
    </row>
    <row r="30" spans="2:8">
      <c r="B30" s="146" t="s">
        <v>11</v>
      </c>
      <c r="C30" s="149" t="s">
        <v>41</v>
      </c>
      <c r="D30" s="149" t="s">
        <v>42</v>
      </c>
      <c r="E30" s="133"/>
      <c r="F30" s="81"/>
    </row>
    <row r="31" spans="2:8">
      <c r="B31" s="135" t="s">
        <v>12</v>
      </c>
      <c r="C31" s="218" t="s">
        <v>113</v>
      </c>
      <c r="D31" s="218"/>
      <c r="E31" s="133"/>
      <c r="F31" s="138"/>
    </row>
    <row r="32" spans="2:8">
      <c r="B32" s="135" t="s">
        <v>13</v>
      </c>
      <c r="C32" s="218"/>
      <c r="D32" s="218"/>
      <c r="E32" s="133"/>
      <c r="F32" s="81"/>
    </row>
    <row r="33" spans="2:7">
      <c r="B33" s="135" t="s">
        <v>14</v>
      </c>
      <c r="C33" s="218"/>
      <c r="D33" s="218"/>
      <c r="E33" s="133"/>
      <c r="F33" s="81"/>
    </row>
    <row r="34" spans="2:7">
      <c r="B34" s="147" t="s">
        <v>15</v>
      </c>
      <c r="C34" s="219"/>
      <c r="D34" s="219"/>
      <c r="E34" s="133"/>
      <c r="F34" s="138"/>
      <c r="G34" s="139"/>
    </row>
    <row r="35" spans="2:7">
      <c r="B35" s="177">
        <v>2013</v>
      </c>
      <c r="C35" s="178">
        <v>50656990930</v>
      </c>
      <c r="D35" s="178">
        <v>1906406081</v>
      </c>
      <c r="E35" s="133"/>
      <c r="F35" s="81"/>
    </row>
    <row r="36" spans="2:7">
      <c r="B36" s="133"/>
      <c r="C36" s="133"/>
      <c r="D36" s="133"/>
      <c r="E36" s="133"/>
      <c r="F36" s="138"/>
    </row>
    <row r="37" spans="2:7">
      <c r="B37" s="124" t="s">
        <v>98</v>
      </c>
      <c r="D37" s="133"/>
      <c r="E37" s="133"/>
      <c r="F37" s="81"/>
    </row>
    <row r="38" spans="2:7">
      <c r="B38" s="133"/>
      <c r="C38" s="133"/>
      <c r="D38" s="133"/>
      <c r="E38" s="133"/>
      <c r="F38" s="81"/>
    </row>
    <row r="39" spans="2:7">
      <c r="B39" s="151" t="s">
        <v>21</v>
      </c>
      <c r="C39" s="148"/>
      <c r="D39" s="152">
        <f>+SUM(C23:E23)/SUM(C47:E47)</f>
        <v>0.89024750788294871</v>
      </c>
      <c r="F39" s="81"/>
    </row>
    <row r="40" spans="2:7">
      <c r="B40" s="133"/>
      <c r="C40" s="133"/>
      <c r="D40" s="133"/>
      <c r="E40" s="133"/>
      <c r="F40" s="81"/>
    </row>
    <row r="41" spans="2:7">
      <c r="B41" s="202" t="s">
        <v>97</v>
      </c>
      <c r="C41" s="202"/>
      <c r="D41" s="202"/>
      <c r="E41" s="202"/>
      <c r="F41" s="81"/>
    </row>
    <row r="42" spans="2:7">
      <c r="B42" s="146" t="s">
        <v>11</v>
      </c>
      <c r="C42" s="149" t="s">
        <v>16</v>
      </c>
      <c r="D42" s="149" t="s">
        <v>17</v>
      </c>
      <c r="E42" s="149" t="s">
        <v>4</v>
      </c>
      <c r="F42" s="81"/>
    </row>
    <row r="43" spans="2:7">
      <c r="B43" s="134" t="s">
        <v>12</v>
      </c>
      <c r="C43" s="218" t="s">
        <v>113</v>
      </c>
      <c r="D43" s="218"/>
      <c r="E43" s="218"/>
      <c r="F43" s="81"/>
    </row>
    <row r="44" spans="2:7">
      <c r="B44" s="134" t="s">
        <v>13</v>
      </c>
      <c r="C44" s="218"/>
      <c r="D44" s="218"/>
      <c r="E44" s="218"/>
      <c r="F44" s="81"/>
    </row>
    <row r="45" spans="2:7">
      <c r="B45" s="134" t="s">
        <v>14</v>
      </c>
      <c r="C45" s="218"/>
      <c r="D45" s="218"/>
      <c r="E45" s="218"/>
      <c r="F45" s="81"/>
    </row>
    <row r="46" spans="2:7">
      <c r="B46" s="143" t="s">
        <v>15</v>
      </c>
      <c r="C46" s="219"/>
      <c r="D46" s="219"/>
      <c r="E46" s="219"/>
      <c r="F46" s="81"/>
    </row>
    <row r="47" spans="2:7">
      <c r="B47" s="179">
        <v>2013</v>
      </c>
      <c r="C47" s="178">
        <v>34042157773.89864</v>
      </c>
      <c r="D47" s="178">
        <v>23277276655.952095</v>
      </c>
      <c r="E47" s="178">
        <v>1724142267.1492662</v>
      </c>
      <c r="F47" s="81"/>
    </row>
    <row r="48" spans="2:7">
      <c r="B48" s="133"/>
      <c r="C48" s="133"/>
      <c r="D48" s="133"/>
      <c r="E48" s="133"/>
      <c r="F48" s="81"/>
    </row>
    <row r="49" spans="2:6">
      <c r="B49" s="133"/>
      <c r="C49" s="133"/>
      <c r="D49" s="133"/>
      <c r="E49" s="133"/>
      <c r="F49" s="81"/>
    </row>
    <row r="50" spans="2:6">
      <c r="B50" s="133"/>
      <c r="C50" s="133"/>
      <c r="D50" s="133"/>
      <c r="E50" s="133"/>
      <c r="F50" s="81"/>
    </row>
    <row r="51" spans="2:6">
      <c r="F51" s="81"/>
    </row>
    <row r="52" spans="2:6">
      <c r="B52" s="81"/>
      <c r="C52" s="81"/>
      <c r="D52" s="81"/>
      <c r="E52" s="81"/>
      <c r="F52" s="81"/>
    </row>
    <row r="53" spans="2:6">
      <c r="B53" s="81"/>
      <c r="C53" s="81"/>
      <c r="D53" s="81"/>
      <c r="E53" s="81"/>
      <c r="F53" s="81"/>
    </row>
    <row r="54" spans="2:6">
      <c r="B54" s="81"/>
      <c r="C54" s="81"/>
      <c r="D54" s="81"/>
      <c r="E54" s="81"/>
      <c r="F54" s="81"/>
    </row>
    <row r="55" spans="2:6">
      <c r="B55" s="81"/>
      <c r="C55" s="81"/>
      <c r="D55" s="81"/>
      <c r="E55" s="81"/>
      <c r="F55" s="81"/>
    </row>
  </sheetData>
  <mergeCells count="8">
    <mergeCell ref="C43:E46"/>
    <mergeCell ref="B41:E41"/>
    <mergeCell ref="B11:E11"/>
    <mergeCell ref="B8:E8"/>
    <mergeCell ref="B17:E17"/>
    <mergeCell ref="B29:D29"/>
    <mergeCell ref="C19:E22"/>
    <mergeCell ref="C31:D34"/>
  </mergeCells>
  <pageMargins left="0.7" right="0.7" top="0.75" bottom="0.75" header="0.3" footer="0.3"/>
  <ignoredErrors>
    <ignoredError sqref="D27 D39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P29"/>
  <sheetViews>
    <sheetView showGridLines="0" zoomScale="70" zoomScaleNormal="70" workbookViewId="0">
      <selection activeCell="D23" sqref="D23"/>
    </sheetView>
  </sheetViews>
  <sheetFormatPr baseColWidth="10" defaultRowHeight="15"/>
  <cols>
    <col min="1" max="1" width="9.5703125" customWidth="1"/>
    <col min="2" max="2" width="28.28515625" customWidth="1"/>
    <col min="3" max="3" width="22.140625" customWidth="1"/>
    <col min="4" max="4" width="18.140625" bestFit="1" customWidth="1"/>
    <col min="5" max="5" width="12.5703125" bestFit="1" customWidth="1"/>
    <col min="6" max="39" width="10.85546875" bestFit="1" customWidth="1"/>
    <col min="40" max="42" width="9.42578125" customWidth="1"/>
  </cols>
  <sheetData>
    <row r="9" spans="2:5" ht="20.25" customHeight="1">
      <c r="B9" s="204" t="s">
        <v>99</v>
      </c>
      <c r="C9" s="204"/>
      <c r="D9" s="153"/>
      <c r="E9" s="153"/>
    </row>
    <row r="11" spans="2:5" ht="30">
      <c r="B11" s="165" t="s">
        <v>79</v>
      </c>
      <c r="C11" s="174">
        <f>+Tráfico!E23/60</f>
        <v>25037121.5</v>
      </c>
    </row>
    <row r="12" spans="2:5" ht="15.75">
      <c r="B12" s="176" t="s">
        <v>40</v>
      </c>
      <c r="C12" s="175">
        <f>+C23/C11</f>
        <v>2.2963951791422989E-2</v>
      </c>
    </row>
    <row r="13" spans="2:5" ht="15.75">
      <c r="B13" s="159" t="s">
        <v>39</v>
      </c>
      <c r="C13" s="175">
        <f>+Tráfico!E13</f>
        <v>2.8579341812433226E-2</v>
      </c>
    </row>
    <row r="14" spans="2:5" ht="17.25">
      <c r="B14" s="163" t="s">
        <v>38</v>
      </c>
      <c r="C14" s="164">
        <f>+C12*C13</f>
        <v>6.5629462761131597E-4</v>
      </c>
    </row>
    <row r="17" spans="2:42" ht="16.5" customHeight="1">
      <c r="B17" s="206" t="s">
        <v>36</v>
      </c>
      <c r="C17" s="206"/>
      <c r="D17" s="15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0"/>
      <c r="AA17" s="10"/>
      <c r="AB17" s="10"/>
      <c r="AC17" s="10"/>
      <c r="AD17" s="10"/>
      <c r="AE17" s="10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ht="30">
      <c r="B18" s="161" t="s">
        <v>11</v>
      </c>
      <c r="C18" s="162" t="s">
        <v>78</v>
      </c>
      <c r="D18" s="58"/>
      <c r="Z18" s="11"/>
      <c r="AA18" s="11"/>
      <c r="AB18" s="11"/>
      <c r="AC18" s="11"/>
      <c r="AD18" s="11"/>
      <c r="AE18" s="11"/>
    </row>
    <row r="19" spans="2:42">
      <c r="B19" s="156" t="s">
        <v>12</v>
      </c>
      <c r="C19" s="220" t="s">
        <v>113</v>
      </c>
      <c r="D19" s="157"/>
      <c r="E19" s="15"/>
      <c r="F19" s="15"/>
    </row>
    <row r="20" spans="2:42">
      <c r="B20" s="156" t="s">
        <v>13</v>
      </c>
      <c r="C20" s="220"/>
      <c r="D20" s="157"/>
      <c r="E20" s="15"/>
      <c r="F20" s="15"/>
    </row>
    <row r="21" spans="2:42">
      <c r="B21" s="156" t="s">
        <v>14</v>
      </c>
      <c r="C21" s="220"/>
      <c r="D21" s="157"/>
      <c r="E21" s="15"/>
      <c r="F21" s="15"/>
    </row>
    <row r="22" spans="2:42">
      <c r="B22" s="166" t="s">
        <v>15</v>
      </c>
      <c r="C22" s="221"/>
      <c r="D22" s="157"/>
      <c r="E22" s="15"/>
      <c r="F22" s="15"/>
    </row>
    <row r="23" spans="2:42">
      <c r="B23" s="180">
        <v>2013</v>
      </c>
      <c r="C23" s="167">
        <v>574951.25112200005</v>
      </c>
      <c r="D23" s="157"/>
      <c r="E23" s="16"/>
      <c r="F23" s="15"/>
    </row>
    <row r="24" spans="2:42">
      <c r="D24" s="157"/>
      <c r="E24" s="16"/>
      <c r="F24" s="15"/>
    </row>
    <row r="25" spans="2:42">
      <c r="D25" s="157"/>
      <c r="E25" s="16"/>
      <c r="F25" s="15"/>
    </row>
    <row r="26" spans="2:42">
      <c r="D26" s="157"/>
      <c r="E26" s="16"/>
      <c r="F26" s="15"/>
    </row>
    <row r="27" spans="2:42">
      <c r="D27" s="157"/>
      <c r="E27" s="16"/>
      <c r="F27" s="15"/>
    </row>
    <row r="28" spans="2:42" ht="17.25">
      <c r="B28" s="158"/>
      <c r="C28" s="158"/>
      <c r="D28" s="160"/>
      <c r="E28" s="16"/>
      <c r="F28" s="16"/>
    </row>
    <row r="29" spans="2:42" ht="17.25">
      <c r="B29" s="154"/>
      <c r="C29" s="154"/>
      <c r="D29" s="57"/>
    </row>
  </sheetData>
  <mergeCells count="3">
    <mergeCell ref="B17:C17"/>
    <mergeCell ref="B9:C9"/>
    <mergeCell ref="C19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Tarifa Tope</vt:lpstr>
      <vt:lpstr>TC</vt:lpstr>
      <vt:lpstr>Enlace</vt:lpstr>
      <vt:lpstr>Tráfico</vt:lpstr>
      <vt:lpstr>TCLDN</vt:lpstr>
      <vt:lpstr>Enlace!Área_de_impresión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2014-10-15T15:44:49Z</cp:lastPrinted>
  <dcterms:created xsi:type="dcterms:W3CDTF">2011-07-04T14:43:13Z</dcterms:created>
  <dcterms:modified xsi:type="dcterms:W3CDTF">2014-10-17T20:13:01Z</dcterms:modified>
</cp:coreProperties>
</file>