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W:\2015\NORMATIVIDAD\OBC 2015\"/>
    </mc:Choice>
  </mc:AlternateContent>
  <bookViews>
    <workbookView xWindow="0" yWindow="0" windowWidth="25200" windowHeight="11985" tabRatio="663"/>
  </bookViews>
  <sheets>
    <sheet name="Espacio y rack" sheetId="1" r:id="rId1"/>
    <sheet name="Energía" sheetId="2" r:id="rId2"/>
    <sheet name="Postes" sheetId="3" r:id="rId3"/>
    <sheet name="Ductos" sheetId="6" r:id="rId4"/>
    <sheet name="Parámetros" sheetId="4" r:id="rId5"/>
    <sheet name="Resumen energía" sheetId="13" r:id="rId6"/>
    <sheet name="Inversión energía" sheetId="12" r:id="rId7"/>
    <sheet name="Detalle Ed.Principal" sheetId="11" r:id="rId8"/>
    <sheet name="Detalle Ed.URA" sheetId="10" r:id="rId9"/>
    <sheet name="Detalle Ed.Remoto" sheetId="9"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a">#REF!</definedName>
    <definedName name="\b">#REF!</definedName>
    <definedName name="__f">[1]CATV_E!#REF!</definedName>
    <definedName name="_8.6.2">[2]mweqpt!#REF!</definedName>
    <definedName name="_f">[1]CATV_E!#REF!</definedName>
    <definedName name="_Fill" hidden="1">#REF!</definedName>
    <definedName name="AA">#REF!</definedName>
    <definedName name="antena_09_8_06_">#REF!</definedName>
    <definedName name="ANTENNA_tab">#REF!</definedName>
    <definedName name="_xlnm.Print_Area" localSheetId="1">Energía!$B$6:$H$47,Energía!$J$6:$P$47,Energía!$R$6:$X$47</definedName>
    <definedName name="_xlnm.Print_Area" localSheetId="6">'Inversión energía'!$A$4:$H$141</definedName>
    <definedName name="_xlnm.Print_Area" localSheetId="5">'Resumen energía'!$B$2:$G$23</definedName>
    <definedName name="_xlnm.Print_Area">#REF!</definedName>
    <definedName name="Arequipa">[3]Arequipa!$A$1:$M$30</definedName>
    <definedName name="ARON">#REF!</definedName>
    <definedName name="BASE">#REF!</definedName>
    <definedName name="_xlnm.Database">#REF!</definedName>
    <definedName name="basic">#REF!</definedName>
    <definedName name="Calidad">[3]Calidad!$A$1:$L$158</definedName>
    <definedName name="cambio">'[4]9618UH'!$R$3</definedName>
    <definedName name="cancel">#REF!</definedName>
    <definedName name="casa">#REF!</definedName>
    <definedName name="CELDA">#REF!</definedName>
    <definedName name="CityLink_tab">#REF!</definedName>
    <definedName name="CODIGO">#REF!</definedName>
    <definedName name="codigos">#REF!</definedName>
    <definedName name="COM">#REF!</definedName>
    <definedName name="Congestión">[3]Congestión!$A$1:$H$158</definedName>
    <definedName name="_xlnm.Criteria">#REF!</definedName>
    <definedName name="d">#REF!</definedName>
    <definedName name="datos">#REF!</definedName>
    <definedName name="DESM_BS">'[5]Listado Final Lima Capex '!#REF!</definedName>
    <definedName name="DESM_TM">'[5]Listado Final Lima Capex '!#REF!</definedName>
    <definedName name="directorio">#REF!</definedName>
    <definedName name="discount">'[6]1641'!$T$52</definedName>
    <definedName name="E1s">#REF!</definedName>
    <definedName name="ECU">#N/A</definedName>
    <definedName name="Empleados">#REF!</definedName>
    <definedName name="ENT">#REF!</definedName>
    <definedName name="ENTRADA_ARE">#REF!</definedName>
    <definedName name="ENTRADA_MIR">#REF!</definedName>
    <definedName name="ENTRADA_SI1">#REF!</definedName>
    <definedName name="ENTRADA_SI2">#REF!</definedName>
    <definedName name="ENTRADA_TRU">#REF!</definedName>
    <definedName name="ENTRADA_WAS">#REF!</definedName>
    <definedName name="erl">[7]Tabla_Erlang!$A$3:$K$107</definedName>
    <definedName name="Esquema">[3]Esquema!$A$1:$I$68</definedName>
    <definedName name="FECHA_OC">#REF!</definedName>
    <definedName name="fi">[8]Energía!#REF!</definedName>
    <definedName name="Formalización_Contrato">#REF!</definedName>
    <definedName name="Funcionarios">#REF!</definedName>
    <definedName name="G">#REF!</definedName>
    <definedName name="General">[3]General!$A$1:$K$16</definedName>
    <definedName name="_xlnm.Recorder">#REF!</definedName>
    <definedName name="GRAF">#REF!</definedName>
    <definedName name="GRAF_S">#REF!</definedName>
    <definedName name="GRAFO">#REF!</definedName>
    <definedName name="Higuereta">#REF!</definedName>
    <definedName name="Ind">[9]Indice!$A$2</definedName>
    <definedName name="Ingreso">#REF!</definedName>
    <definedName name="INS">#REF!</definedName>
    <definedName name="INSTAL">#REF!</definedName>
    <definedName name="INSTMATR_tab">[10]INSTMATR!#REF!</definedName>
    <definedName name="INTEG">#REF!</definedName>
    <definedName name="Interconexión">[3]Interconexión!$A$1:$G$129</definedName>
    <definedName name="Iquitos">[3]Iquitos!$A$1:$M$29</definedName>
    <definedName name="IT">#REF!</definedName>
    <definedName name="ITEM">#REF!</definedName>
    <definedName name="ITEM12.RMP">'[11]1515'!#REF!</definedName>
    <definedName name="ITEM13.M1">'[11]1515'!#REF!</definedName>
    <definedName name="ITEM13.M10">'[11]1515'!#REF!</definedName>
    <definedName name="ITEM13.M3">'[11]1515'!#REF!</definedName>
    <definedName name="ITEM14.M12">'[11]1515'!#REF!</definedName>
    <definedName name="ITEM14.M13">'[11]1515'!#REF!</definedName>
    <definedName name="ITEM14.M14">'[11]1515'!#REF!</definedName>
    <definedName name="ITEM14.M15">'[11]1515'!#REF!</definedName>
    <definedName name="ITEM14.M16">'[11]1515'!#REF!</definedName>
    <definedName name="ITEM14.M2">'[11]1515'!#REF!</definedName>
    <definedName name="ITEM14.M3">'[11]1515'!#REF!</definedName>
    <definedName name="ITEM2.1.MUXM5">'[11]1515'!#REF!</definedName>
    <definedName name="ITEM2.2.M11">'[11]1515'!#REF!</definedName>
    <definedName name="ITEM2.2.M15">'[11]1515'!#REF!</definedName>
    <definedName name="ITEM2.2.M16">'[11]1515'!#REF!</definedName>
    <definedName name="ITEM2.2.M18">'[11]1515'!#REF!</definedName>
    <definedName name="ITEM2.2.M2">'[11]1515'!#REF!</definedName>
    <definedName name="ITEM2.2.M3">'[11]1515'!#REF!</definedName>
    <definedName name="ITEM2.2.M4">'[11]1515'!#REF!</definedName>
    <definedName name="ITEM2.2.M5">'[11]1515'!#REF!</definedName>
    <definedName name="ITEM2.2.M6">'[11]1515'!#REF!</definedName>
    <definedName name="ITEM2.2.M7">'[11]1515'!#REF!</definedName>
    <definedName name="ITEM2.2.M8">'[11]1515'!#REF!</definedName>
    <definedName name="ITEM2.2.M9">'[11]1515'!#REF!</definedName>
    <definedName name="ITEM2.2.MUXM1">'[11]1515'!#REF!</definedName>
    <definedName name="ITEM2.2.MUXM2">'[11]1515'!#REF!</definedName>
    <definedName name="ITEM2.2.MUXM3">'[11]1515'!#REF!</definedName>
    <definedName name="ITEM2.2.MUXM4">'[11]1515'!#REF!</definedName>
    <definedName name="ITEM2.2.MUXM5">'[11]1515'!#REF!</definedName>
    <definedName name="ITEM2.2.MUXM6">'[11]1515'!#REF!</definedName>
    <definedName name="ITEM2.2.PV">'[11]1515'!#REF!</definedName>
    <definedName name="ITEM2.2.RMP">'[11]1515'!#REF!</definedName>
    <definedName name="ITEM2.3">'[11]1515'!#REF!</definedName>
    <definedName name="ITEM2.3.M1">'[11]1515'!#REF!</definedName>
    <definedName name="ITEM2.3.M10">'[11]1515'!#REF!</definedName>
    <definedName name="ITEM2.3.M11">'[11]1515'!#REF!</definedName>
    <definedName name="ITEM2.3.M12">'[11]1515'!#REF!</definedName>
    <definedName name="ITEM2.3.M13">'[11]1515'!#REF!</definedName>
    <definedName name="ITEM2.3.M14">'[11]1515'!#REF!</definedName>
    <definedName name="ITEM2.3.M15">'[11]1515'!#REF!</definedName>
    <definedName name="ITEM2.3.M16">'[11]1515'!#REF!</definedName>
    <definedName name="ITEM2.3.M17">'[11]1515'!#REF!</definedName>
    <definedName name="ITEM2.3.M18">'[11]1515'!#REF!</definedName>
    <definedName name="ITEM2.3.M2">'[11]1515'!#REF!</definedName>
    <definedName name="ITEM2.3.M3">'[11]1515'!#REF!</definedName>
    <definedName name="ITEM2.3.M4">'[11]1515'!#REF!</definedName>
    <definedName name="ITEM2.3.M5">'[11]1515'!#REF!</definedName>
    <definedName name="ITEM2.3.M6">'[11]1515'!#REF!</definedName>
    <definedName name="ITEM2.3.M7">'[11]1515'!#REF!</definedName>
    <definedName name="ITEM2.3.M8">'[11]1515'!#REF!</definedName>
    <definedName name="ITEM2.3.M9">'[11]1515'!#REF!</definedName>
    <definedName name="ITEM2.3.MUXM1">'[11]1515'!#REF!</definedName>
    <definedName name="ITEM2.3.MUXM2">'[11]1515'!#REF!</definedName>
    <definedName name="ITEM2.3.MUXM3">'[11]1515'!#REF!</definedName>
    <definedName name="ITEM2.3.MUXM4">'[11]1515'!#REF!</definedName>
    <definedName name="ITEM2.3.MUXM5">'[11]1515'!#REF!</definedName>
    <definedName name="ITEM2.3.MUXM6">'[11]1515'!#REF!</definedName>
    <definedName name="ITEM2.3.PV">'[11]1515'!#REF!</definedName>
    <definedName name="ITEM2.3.RMP">'[11]1515'!#REF!</definedName>
    <definedName name="ITEM2.4">'[11]1515'!#REF!</definedName>
    <definedName name="ITEM2.4.M1">'[11]1515'!#REF!</definedName>
    <definedName name="ITEM2.4.M10">'[11]1515'!#REF!</definedName>
    <definedName name="ITEM2.4.M11">'[11]1515'!#REF!</definedName>
    <definedName name="ITEM2.4.M12">'[11]1515'!#REF!</definedName>
    <definedName name="ITEM2.4.M13">'[11]1515'!#REF!</definedName>
    <definedName name="ITEM2.4.M14">'[11]1515'!#REF!</definedName>
    <definedName name="ITEM2.4.M15">'[11]1515'!#REF!</definedName>
    <definedName name="ITEM2.4.M16">'[11]1515'!#REF!</definedName>
    <definedName name="ITEM2.4.M17">'[11]1515'!#REF!</definedName>
    <definedName name="ITEM2.4.M18">'[11]1515'!#REF!</definedName>
    <definedName name="ITEM2.4.M2">'[11]1515'!#REF!</definedName>
    <definedName name="ITEM2.4.M3">'[11]1515'!#REF!</definedName>
    <definedName name="ITEM2.4.M4">'[11]1515'!#REF!</definedName>
    <definedName name="ITEM2.4.M5">'[11]1515'!#REF!</definedName>
    <definedName name="ITEM2.4.M6">'[11]1515'!#REF!</definedName>
    <definedName name="ITEM2.4.M7">'[11]1515'!#REF!</definedName>
    <definedName name="ITEM2.4.M8">'[11]1515'!#REF!</definedName>
    <definedName name="ITEM2.4.M9">'[11]1515'!#REF!</definedName>
    <definedName name="ITEM2.4.MUXM1">'[11]1515'!#REF!</definedName>
    <definedName name="ITEM2.4.MUXM2">'[11]1515'!#REF!</definedName>
    <definedName name="ITEM2.4.MUXM3">'[11]1515'!#REF!</definedName>
    <definedName name="ITEM2.4.MUXM4">'[11]1515'!#REF!</definedName>
    <definedName name="ITEM2.4.MUXM5">'[11]1515'!#REF!</definedName>
    <definedName name="ITEM2.4.MUXM6">'[11]1515'!#REF!</definedName>
    <definedName name="ITEM2.4.PV">'[11]1515'!#REF!</definedName>
    <definedName name="ITEM2.4.RMP">'[11]1515'!#REF!</definedName>
    <definedName name="ITEM2.5">'[11]1515'!#REF!</definedName>
    <definedName name="ITEM2.5.M14">'[11]1515'!#REF!</definedName>
    <definedName name="ITEM2.5.M15">'[11]1515'!#REF!</definedName>
    <definedName name="ITEM2.5.M16">'[11]1515'!#REF!</definedName>
    <definedName name="ITEM2.5.M17">'[11]1515'!#REF!</definedName>
    <definedName name="ITEM2.5.M18">'[11]1515'!#REF!</definedName>
    <definedName name="ITEM2.5.MUXM4">'[11]1515'!#REF!</definedName>
    <definedName name="ITEM2.5.MUXM5">'[11]1515'!#REF!</definedName>
    <definedName name="ITEM2.5.MUXM6">'[11]1515'!#REF!</definedName>
    <definedName name="ITEM2.5.PV">'[11]1515'!#REF!</definedName>
    <definedName name="ITEM2.5.RMP">'[11]1515'!#REF!</definedName>
    <definedName name="ITEM3">'[11]1515'!#REF!</definedName>
    <definedName name="ITEM3.3">'[11]1515'!#REF!</definedName>
    <definedName name="ITEM3.3.MUXM1">'[11]1515'!#REF!</definedName>
    <definedName name="ITEM3.3.MUXM2">'[11]1515'!#REF!</definedName>
    <definedName name="ITEM3.3.MUXM3">'[11]1515'!#REF!</definedName>
    <definedName name="ITEM3.3.MUXM4">'[11]1515'!#REF!</definedName>
    <definedName name="ITEM3.3.MUXM5">'[11]1515'!#REF!</definedName>
    <definedName name="ITEM3.3.MUXM6">'[11]1515'!#REF!</definedName>
    <definedName name="ITEM3.3.PV">'[11]1515'!#REF!</definedName>
    <definedName name="ITEM3.3.RMP">'[11]1515'!#REF!</definedName>
    <definedName name="ITEM3.M1">'[11]1515'!#REF!</definedName>
    <definedName name="ITEM3.M10">'[11]1515'!#REF!</definedName>
    <definedName name="ITEM3.M11">'[11]1515'!#REF!</definedName>
    <definedName name="ITEM3.M12">'[11]1515'!#REF!</definedName>
    <definedName name="ITEM3.M13">'[11]1515'!#REF!</definedName>
    <definedName name="ITEM3.M14">'[11]1515'!#REF!</definedName>
    <definedName name="ITEM3.M15">'[11]1515'!#REF!</definedName>
    <definedName name="ITEM3.M16">'[11]1515'!#REF!</definedName>
    <definedName name="ITEM3.M17">'[11]1515'!#REF!</definedName>
    <definedName name="ITEM3.M18">'[11]1515'!#REF!</definedName>
    <definedName name="ITEM3.M2">'[11]1515'!#REF!</definedName>
    <definedName name="ITEM3.M3">'[11]1515'!#REF!</definedName>
    <definedName name="ITEM3.M4">'[11]1515'!#REF!</definedName>
    <definedName name="ITEM3.M5">'[11]1515'!#REF!</definedName>
    <definedName name="ITEM3.M6">'[11]1515'!#REF!</definedName>
    <definedName name="ITEM3.M7">'[11]1515'!#REF!</definedName>
    <definedName name="ITEM3.M8">'[11]1515'!#REF!</definedName>
    <definedName name="ITEM3.M9">'[11]1515'!#REF!</definedName>
    <definedName name="ITEM3.MUXM1">'[11]1515'!#REF!</definedName>
    <definedName name="ITEM3.MUXM2">'[11]1515'!#REF!</definedName>
    <definedName name="ITEM3.MUXM3">'[11]1515'!#REF!</definedName>
    <definedName name="ITEM3.MUXM4">'[11]1515'!#REF!</definedName>
    <definedName name="ITEM3.MUXM5">'[11]1515'!#REF!</definedName>
    <definedName name="ITEM3.MUXM6">'[11]1515'!#REF!</definedName>
    <definedName name="ITEM3.PV">'[11]1515'!#REF!</definedName>
    <definedName name="ITEM3.RMP">'[11]1515'!#REF!</definedName>
    <definedName name="ITEM4">'[11]1515'!#REF!</definedName>
    <definedName name="ITEM4.M1">'[11]1515'!#REF!</definedName>
    <definedName name="ITEM4.M10">'[11]1515'!#REF!</definedName>
    <definedName name="ITEM4.M11">'[11]1515'!#REF!</definedName>
    <definedName name="ITEM4.M12">'[11]1515'!#REF!</definedName>
    <definedName name="ITEM4.M13">'[11]1515'!#REF!</definedName>
    <definedName name="ITEM4.M14">'[11]1515'!#REF!</definedName>
    <definedName name="ITEM4.M15">'[11]1515'!#REF!</definedName>
    <definedName name="ITEM4.M16">'[11]1515'!#REF!</definedName>
    <definedName name="ITEM4.M17">'[11]1515'!#REF!</definedName>
    <definedName name="ITEM4.M18">'[11]1515'!#REF!</definedName>
    <definedName name="ITEM4.M2">'[11]1515'!#REF!</definedName>
    <definedName name="ITEM4.M3">'[11]1515'!#REF!</definedName>
    <definedName name="ITEM4.M4">'[11]1515'!#REF!</definedName>
    <definedName name="ITEM4.M5">'[11]1515'!#REF!</definedName>
    <definedName name="ITEM4.M6">'[11]1515'!#REF!</definedName>
    <definedName name="ITEM4.M7">'[11]1515'!#REF!</definedName>
    <definedName name="ITEM4.M8">'[11]1515'!#REF!</definedName>
    <definedName name="ITEM4.M9">'[11]1515'!#REF!</definedName>
    <definedName name="ITEM4.MUXM1">'[11]1515'!#REF!</definedName>
    <definedName name="ITEM4.MUXM2">'[11]1515'!#REF!</definedName>
    <definedName name="ITEM4.MUXM3">'[11]1515'!#REF!</definedName>
    <definedName name="ITEM4.MUXM4">'[11]1515'!#REF!</definedName>
    <definedName name="ITEM4.MUXM5">'[11]1515'!#REF!</definedName>
    <definedName name="ITEM4.MUXM6">'[11]1515'!#REF!</definedName>
    <definedName name="ITEM4.PV">'[11]1515'!#REF!</definedName>
    <definedName name="ITEM4.RMP">'[11]1515'!#REF!</definedName>
    <definedName name="ITEM5">'[11]1515'!#REF!</definedName>
    <definedName name="ITEM6.1">'[11]1515'!$A$62:$B$68</definedName>
    <definedName name="ITEM6.1.M1">'[11]1515'!$J$62:$J$68</definedName>
    <definedName name="ITEM6.1.M10">'[11]1515'!#REF!</definedName>
    <definedName name="ITEM6.1.M11">'[11]1515'!#REF!</definedName>
    <definedName name="ITEM6.1.M12">'[11]1515'!#REF!</definedName>
    <definedName name="ITEM6.1.M13">'[11]1515'!#REF!</definedName>
    <definedName name="ITEM6.1.M14">'[11]1515'!#REF!</definedName>
    <definedName name="ITEM6.1.M15">'[11]1515'!#REF!</definedName>
    <definedName name="ITEM6.1.M16">'[11]1515'!#REF!</definedName>
    <definedName name="ITEM6.1.M17">'[11]1515'!#REF!</definedName>
    <definedName name="ITEM6.1.M18">'[11]1515'!#REF!</definedName>
    <definedName name="ITEM6.1.M2">'[11]1515'!$K$62:$K$68</definedName>
    <definedName name="ITEM6.1.M3">'[11]1515'!$L$62:$L$68</definedName>
    <definedName name="ITEM6.1.M4">'[11]1515'!$M$62:$M$68</definedName>
    <definedName name="ITEM6.1.M5">'[11]1515'!$N$62:$N$68</definedName>
    <definedName name="ITEM6.1.M6">'[11]1515'!$O$62:$O$68</definedName>
    <definedName name="ITEM6.1.M7">'[11]1515'!#REF!</definedName>
    <definedName name="ITEM6.1.M8">'[11]1515'!#REF!</definedName>
    <definedName name="ITEM6.1.M9">'[11]1515'!#REF!</definedName>
    <definedName name="ITEM6.1.MUXM1">'[11]1515'!#REF!</definedName>
    <definedName name="ITEM6.1.MUXM2">'[11]1515'!#REF!</definedName>
    <definedName name="ITEM6.1.MUXM3">'[11]1515'!#REF!</definedName>
    <definedName name="ITEM6.1.MUXM4">'[11]1515'!#REF!</definedName>
    <definedName name="ITEM6.1.MUXM5">'[11]1515'!#REF!</definedName>
    <definedName name="ITEM6.1.MUXM6">'[11]1515'!#REF!</definedName>
    <definedName name="ITEM6.1.PV">'[11]1515'!$H$62:$H$68</definedName>
    <definedName name="ITEM6.1.RMP">'[11]1515'!#REF!</definedName>
    <definedName name="ITEM6.2">'[11]1515'!$A$69:$B$70</definedName>
    <definedName name="ITEM6.2.M1">'[11]1515'!$J$69:$J$70</definedName>
    <definedName name="ITEM6.2.M10">'[11]1515'!#REF!</definedName>
    <definedName name="ITEM6.2.M11">'[11]1515'!#REF!</definedName>
    <definedName name="ITEM6.2.M12">'[11]1515'!#REF!</definedName>
    <definedName name="ITEM6.2.M13">'[11]1515'!#REF!</definedName>
    <definedName name="ITEM6.2.M14">'[11]1515'!#REF!</definedName>
    <definedName name="ITEM6.2.M15">'[11]1515'!#REF!</definedName>
    <definedName name="ITEM6.2.M16">'[11]1515'!#REF!</definedName>
    <definedName name="ITEM6.2.M17">'[11]1515'!#REF!</definedName>
    <definedName name="ITEM6.2.M18">'[11]1515'!#REF!</definedName>
    <definedName name="ITEM6.2.M2">'[11]1515'!$K$69:$K$70</definedName>
    <definedName name="ITEM6.2.M3">'[11]1515'!$L$69:$L$70</definedName>
    <definedName name="ITEM6.2.M4">'[11]1515'!$M$69:$M$70</definedName>
    <definedName name="ITEM6.2.M5">'[11]1515'!$N$69:$N$70</definedName>
    <definedName name="ITEM6.2.M6">'[11]1515'!$O$69:$O$70</definedName>
    <definedName name="ITEM6.2.M7">'[11]1515'!#REF!</definedName>
    <definedName name="ITEM6.2.M8">'[11]1515'!#REF!</definedName>
    <definedName name="ITEM6.2.M9">'[11]1515'!#REF!</definedName>
    <definedName name="ITEM6.2.MUXM1">'[11]1515'!#REF!</definedName>
    <definedName name="ITEM6.2.MUXM2">'[11]1515'!#REF!</definedName>
    <definedName name="ITEM6.2.MUXM3">'[11]1515'!#REF!</definedName>
    <definedName name="ITEM6.2.MUXM4">'[11]1515'!#REF!</definedName>
    <definedName name="ITEM6.2.MUXM5">'[11]1515'!#REF!</definedName>
    <definedName name="ITEM6.2.MUXM6">'[11]1515'!#REF!</definedName>
    <definedName name="ITEM6.2.PV">'[11]1515'!$H$69:$H$70</definedName>
    <definedName name="ITEM6.2.RMP">'[11]1515'!#REF!</definedName>
    <definedName name="ITEM7.1">'[11]1515'!#REF!</definedName>
    <definedName name="ITEM7.1.M1">'[11]1515'!#REF!</definedName>
    <definedName name="ITEM7.1.M10">'[11]1515'!#REF!</definedName>
    <definedName name="ITEM7.1.M11">'[11]1515'!#REF!</definedName>
    <definedName name="ITEM7.1.M12">'[11]1515'!#REF!</definedName>
    <definedName name="ITEM7.1.M13">'[11]1515'!#REF!</definedName>
    <definedName name="ITEM7.1.M14">'[11]1515'!#REF!</definedName>
    <definedName name="ITEM7.1.M15">'[11]1515'!#REF!</definedName>
    <definedName name="ITEM7.1.M16">'[11]1515'!#REF!</definedName>
    <definedName name="ITEM7.1.M17">'[11]1515'!#REF!</definedName>
    <definedName name="ITEM7.1.M18">'[11]1515'!#REF!</definedName>
    <definedName name="ITEM7.1.M2">'[11]1515'!#REF!</definedName>
    <definedName name="ITEM7.1.M3">'[11]1515'!#REF!</definedName>
    <definedName name="ITEM7.1.M4">'[11]1515'!#REF!</definedName>
    <definedName name="ITEM7.1.M5">'[11]1515'!#REF!</definedName>
    <definedName name="ITEM7.1.M6">'[11]1515'!#REF!</definedName>
    <definedName name="ITEM7.1.M7">'[11]1515'!#REF!</definedName>
    <definedName name="ITEM7.1.M8">'[11]1515'!#REF!</definedName>
    <definedName name="ITEM7.1.M9">'[11]1515'!#REF!</definedName>
    <definedName name="ITEM7.1.MUXM1">'[11]1515'!#REF!</definedName>
    <definedName name="ITEM7.1.MUXM2">'[11]1515'!#REF!</definedName>
    <definedName name="ITEM7.1.MUXM3">'[11]1515'!#REF!</definedName>
    <definedName name="ITEM7.1.MUXM4">'[11]1515'!#REF!</definedName>
    <definedName name="ITEM7.1.MUXM5">'[11]1515'!#REF!</definedName>
    <definedName name="ITEM7.1.MUXM6">'[11]1515'!#REF!</definedName>
    <definedName name="ITEM7.1.PV">'[11]1515'!#REF!</definedName>
    <definedName name="ITEM7.1.RMP">'[11]1515'!#REF!</definedName>
    <definedName name="ITEM7.2">'[11]1515'!#REF!</definedName>
    <definedName name="ITEM7.2.M1">'[11]1515'!#REF!</definedName>
    <definedName name="ITEM7.2.M10">'[11]1515'!#REF!</definedName>
    <definedName name="ITEM7.2.M11">'[11]1515'!#REF!</definedName>
    <definedName name="ITEM7.2.M12">'[11]1515'!#REF!</definedName>
    <definedName name="ITEM7.2.M13">'[11]1515'!#REF!</definedName>
    <definedName name="ITEM7.2.M14">'[11]1515'!#REF!</definedName>
    <definedName name="ITEM7.2.M15">'[11]1515'!#REF!</definedName>
    <definedName name="ITEM7.2.M16">'[11]1515'!#REF!</definedName>
    <definedName name="ITEM7.2.M17">'[11]1515'!#REF!</definedName>
    <definedName name="ITEM7.2.M18">'[11]1515'!#REF!</definedName>
    <definedName name="ITEM7.2.M2">'[11]1515'!#REF!</definedName>
    <definedName name="ITEM7.2.M3">'[11]1515'!#REF!</definedName>
    <definedName name="ITEM7.2.M4">'[11]1515'!#REF!</definedName>
    <definedName name="ITEM7.2.M5">'[11]1515'!#REF!</definedName>
    <definedName name="ITEM7.2.M6">'[11]1515'!#REF!</definedName>
    <definedName name="ITEM7.2.M7">'[11]1515'!#REF!</definedName>
    <definedName name="ITEM7.2.M8">'[11]1515'!#REF!</definedName>
    <definedName name="ITEM7.2.M9">'[11]1515'!#REF!</definedName>
    <definedName name="ITEM7.2.MUXM1">'[11]1515'!#REF!</definedName>
    <definedName name="ITEM7.2.MUXM2">'[11]1515'!#REF!</definedName>
    <definedName name="ITEM7.2.MUXM3">'[11]1515'!#REF!</definedName>
    <definedName name="ITEM7.2.MUXM4">'[11]1515'!#REF!</definedName>
    <definedName name="ITEM7.2.MUXM5">'[11]1515'!#REF!</definedName>
    <definedName name="ITEM7.2.MUXM6">'[11]1515'!#REF!</definedName>
    <definedName name="ITEM7.2.PV">'[11]1515'!#REF!</definedName>
    <definedName name="ITEM7.2.RMP">'[11]1515'!#REF!</definedName>
    <definedName name="ITEM7.3">'[11]1515'!#REF!</definedName>
    <definedName name="ITEM7.3.M1">'[11]1515'!#REF!</definedName>
    <definedName name="ITEM7.3.M10">'[11]1515'!#REF!</definedName>
    <definedName name="ITEM7.3.M11">'[11]1515'!#REF!</definedName>
    <definedName name="ITEM7.3.M12">'[11]1515'!#REF!</definedName>
    <definedName name="ITEM7.3.M13">'[11]1515'!#REF!</definedName>
    <definedName name="ITEM7.3.M14">'[11]1515'!#REF!</definedName>
    <definedName name="ITEM7.3.M15">'[11]1515'!#REF!</definedName>
    <definedName name="ITEM7.3.M16">'[11]1515'!#REF!</definedName>
    <definedName name="ITEM7.3.M17">'[11]1515'!#REF!</definedName>
    <definedName name="ITEM7.3.M18">'[11]1515'!#REF!</definedName>
    <definedName name="ITEM7.3.M2">'[11]1515'!#REF!</definedName>
    <definedName name="ITEM7.3.M3">'[11]1515'!#REF!</definedName>
    <definedName name="ITEM7.3.M4">'[11]1515'!#REF!</definedName>
    <definedName name="ITEM7.3.M5">'[11]1515'!#REF!</definedName>
    <definedName name="ITEM7.3.M6">'[11]1515'!#REF!</definedName>
    <definedName name="ITEM7.3.M7">'[11]1515'!#REF!</definedName>
    <definedName name="ITEM7.3.M8">'[11]1515'!#REF!</definedName>
    <definedName name="ITEM7.3.M9">'[11]1515'!#REF!</definedName>
    <definedName name="ITEM7.3.MUXM1">'[11]1515'!#REF!</definedName>
    <definedName name="ITEM7.3.MUXM2">'[11]1515'!#REF!</definedName>
    <definedName name="ITEM7.3.MUXM3">'[11]1515'!#REF!</definedName>
    <definedName name="ITEM7.3.MUXM4">'[11]1515'!#REF!</definedName>
    <definedName name="ITEM7.3.MUXM5">'[11]1515'!#REF!</definedName>
    <definedName name="ITEM7.3.MUXM6">'[11]1515'!#REF!</definedName>
    <definedName name="ITEM7.3.PV">'[11]1515'!#REF!</definedName>
    <definedName name="ITEM7.3.RMP">'[11]1515'!#REF!</definedName>
    <definedName name="ITEM7.4">'[11]1515'!#REF!</definedName>
    <definedName name="ITEM7.4.M1">'[11]1515'!#REF!</definedName>
    <definedName name="ITEM7.4.M10">'[11]1515'!#REF!</definedName>
    <definedName name="ITEM7.4.M11">'[11]1515'!#REF!</definedName>
    <definedName name="ITEM7.4.M12">'[11]1515'!#REF!</definedName>
    <definedName name="ITEM7.4.M13">'[11]1515'!#REF!</definedName>
    <definedName name="ITEM7.4.M14">'[11]1515'!#REF!</definedName>
    <definedName name="ITEM7.4.M15">'[11]1515'!#REF!</definedName>
    <definedName name="ITEM7.4.M16">'[11]1515'!#REF!</definedName>
    <definedName name="ITEM7.4.M17">'[11]1515'!#REF!</definedName>
    <definedName name="ITEM7.4.M18">'[11]1515'!#REF!</definedName>
    <definedName name="ITEM7.4.M2">'[11]1515'!#REF!</definedName>
    <definedName name="ITEM7.4.M3">'[11]1515'!#REF!</definedName>
    <definedName name="ITEM7.4.M4">'[11]1515'!#REF!</definedName>
    <definedName name="ITEM7.4.M5">'[11]1515'!#REF!</definedName>
    <definedName name="ITEM7.4.M6">'[11]1515'!#REF!</definedName>
    <definedName name="ITEM7.4.M7">'[11]1515'!#REF!</definedName>
    <definedName name="ITEM7.4.M8">'[11]1515'!#REF!</definedName>
    <definedName name="ITEM7.4.M9">'[11]1515'!#REF!</definedName>
    <definedName name="ITEM7.4.MUXM1">'[11]1515'!#REF!</definedName>
    <definedName name="ITEM7.4.MUXM2">'[11]1515'!#REF!</definedName>
    <definedName name="ITEM7.4.MUXM3">'[11]1515'!#REF!</definedName>
    <definedName name="ITEM7.4.MUXM4">'[11]1515'!#REF!</definedName>
    <definedName name="ITEM7.4.MUXM5">'[11]1515'!#REF!</definedName>
    <definedName name="ITEM7.4.MUXM6">'[11]1515'!#REF!</definedName>
    <definedName name="ITEM7.4.PV">'[11]1515'!#REF!</definedName>
    <definedName name="ITEM7.4.RMP">'[11]1515'!#REF!</definedName>
    <definedName name="ITEM8">'[11]1515'!#REF!</definedName>
    <definedName name="ITEM8.M1">'[11]1515'!#REF!</definedName>
    <definedName name="ITEM8.M10">'[11]1515'!#REF!</definedName>
    <definedName name="ITEM8.M11">'[11]1515'!#REF!</definedName>
    <definedName name="ITEM8.M12">'[11]1515'!#REF!</definedName>
    <definedName name="ITEM8.M13">'[11]1515'!#REF!</definedName>
    <definedName name="ITEM8.M14">'[11]1515'!#REF!</definedName>
    <definedName name="ITEM8.M15">'[11]1515'!#REF!</definedName>
    <definedName name="ITEM8.M16">'[11]1515'!#REF!</definedName>
    <definedName name="ITEM8.M17">'[11]1515'!#REF!</definedName>
    <definedName name="ITEM8.M18">'[11]1515'!#REF!</definedName>
    <definedName name="ITEM8.M2">'[11]1515'!#REF!</definedName>
    <definedName name="ITEM8.M3">'[11]1515'!#REF!</definedName>
    <definedName name="ITEM8.M4">'[11]1515'!#REF!</definedName>
    <definedName name="ITEM8.M5">'[11]1515'!#REF!</definedName>
    <definedName name="ITEM8.M6">'[11]1515'!#REF!</definedName>
    <definedName name="ITEM8.M7">'[11]1515'!#REF!</definedName>
    <definedName name="ITEM8.M8">'[11]1515'!#REF!</definedName>
    <definedName name="ITEM8.M9">'[11]1515'!#REF!</definedName>
    <definedName name="ITEM8.MUXM1">'[11]1515'!#REF!</definedName>
    <definedName name="ITEM8.MUXM2">'[11]1515'!#REF!</definedName>
    <definedName name="ITEM8.MUXM3">'[11]1515'!#REF!</definedName>
    <definedName name="ITEM8.MUXM4">'[11]1515'!#REF!</definedName>
    <definedName name="ITEM8.MUXM5">'[11]1515'!#REF!</definedName>
    <definedName name="ITEM8.MUXM6">'[11]1515'!#REF!</definedName>
    <definedName name="ITEM8.PV">'[11]1515'!#REF!</definedName>
    <definedName name="ITEM8.RMP">'[11]1515'!#REF!</definedName>
    <definedName name="ITEM9">'[11]1515'!#REF!</definedName>
    <definedName name="K_1">'[11]1515'!#REF!</definedName>
    <definedName name="K_2">'[11]1515'!#REF!</definedName>
    <definedName name="K_IF">'[11]1515'!#REF!</definedName>
    <definedName name="K_L">'[11]1515'!#REF!</definedName>
    <definedName name="K_S">'[11]1515'!#REF!</definedName>
    <definedName name="kadm">[12]COEFF!$D$11</definedName>
    <definedName name="KD">'[11]1515'!#REF!</definedName>
    <definedName name="KL">#N/A</definedName>
    <definedName name="KPOW">[13]COEFF!$D$16</definedName>
    <definedName name="KSDH">'[11]1515'!#REF!</definedName>
    <definedName name="KTOT">'[4]9618UH'!$R$5</definedName>
    <definedName name="LOCA">#REF!</definedName>
    <definedName name="local">#REF!</definedName>
    <definedName name="luz">#REF!</definedName>
    <definedName name="MA">#REF!</definedName>
    <definedName name="MACROA">#REF!</definedName>
    <definedName name="MACROB">#REF!</definedName>
    <definedName name="MES">#REF!</definedName>
    <definedName name="Minutos">[3]Minutos!$A$1:$G$21</definedName>
    <definedName name="MOD">'[11]1515'!#REF!</definedName>
    <definedName name="Modalidades_de_internamiento">#REF!</definedName>
    <definedName name="Monedas">#REF!</definedName>
    <definedName name="Motivo_de_Proveedor_condicionado">#REF!</definedName>
    <definedName name="Motivos_de_No_computar_ahorros">#REF!</definedName>
    <definedName name="MULTIPLO">#REF!</definedName>
    <definedName name="NET">'[11]1515'!#REF!</definedName>
    <definedName name="newE1s">#REF!</definedName>
    <definedName name="NL180_tab">[10]NL180!#REF!</definedName>
    <definedName name="NL240_tab">[10]NL240!#REF!</definedName>
    <definedName name="NL290_tab">#REF!</definedName>
    <definedName name="NL400_tab">'[10]Access Radio NL400'!#REF!</definedName>
    <definedName name="NP">#REF!</definedName>
    <definedName name="O.C">#REF!</definedName>
    <definedName name="OC">#REF!</definedName>
    <definedName name="OC_S">#REF!</definedName>
    <definedName name="OC_Sv">'[14]Listado Ampliaciones Lima'!$W$2:$W$51</definedName>
    <definedName name="Ope_S">#REF!</definedName>
    <definedName name="OPER">#REF!</definedName>
    <definedName name="oper_serv">#REF!</definedName>
    <definedName name="oper_sum">#REF!</definedName>
    <definedName name="P.SERV">#REF!</definedName>
    <definedName name="Periodo_de_pago">#REF!</definedName>
    <definedName name="Perioricidad">#REF!</definedName>
    <definedName name="Pos_S">#REF!</definedName>
    <definedName name="Pos_serv">#REF!</definedName>
    <definedName name="pp">#REF!</definedName>
    <definedName name="ppp">#REF!</definedName>
    <definedName name="pppppppp">#REF!</definedName>
    <definedName name="pre">#REF!</definedName>
    <definedName name="PRESUPU">#REF!</definedName>
    <definedName name="Print_Terms_Tatene">"Text 2"</definedName>
    <definedName name="PROVI3">#REF!</definedName>
    <definedName name="Prueba">#REF!</definedName>
    <definedName name="PSERV">#REF!</definedName>
    <definedName name="PT">#REF!</definedName>
    <definedName name="pu">#REF!</definedName>
    <definedName name="Pucallpa">#REF!</definedName>
    <definedName name="PV_TOT">'[11]1515'!$I$18:$I$77</definedName>
    <definedName name="PV_UNIT">'[11]1515'!$H$18:$H$77</definedName>
    <definedName name="Qté">'[11]1515'!$G$18:$G$77</definedName>
    <definedName name="QTE_TOT">'[11]1515'!#REF!</definedName>
    <definedName name="Rango">#REF!</definedName>
    <definedName name="RANGO_ARE">#REF!</definedName>
    <definedName name="RANGO_MIR">#REF!</definedName>
    <definedName name="RANGO_SI1">#REF!</definedName>
    <definedName name="RANGO_SI2">#REF!</definedName>
    <definedName name="RANGO_TRU">#REF!</definedName>
    <definedName name="RANGO_WAS">#REF!</definedName>
    <definedName name="RATE">#REF!</definedName>
    <definedName name="RE">#REF!</definedName>
    <definedName name="REF">'[11]1515'!#REF!</definedName>
    <definedName name="Resumen">#REF!</definedName>
    <definedName name="RMP">'[11]1515'!#REF!</definedName>
    <definedName name="rrrrrr">#REF!</definedName>
    <definedName name="RUTA_ARE">#REF!</definedName>
    <definedName name="RUTA_MIR">#REF!</definedName>
    <definedName name="RUTA_SI1">#REF!</definedName>
    <definedName name="RUTA_SI2">#REF!</definedName>
    <definedName name="RUTA_TRU">#REF!</definedName>
    <definedName name="RUTA_WAS">#REF!</definedName>
    <definedName name="Seguiminto">#REF!</definedName>
    <definedName name="Site">#REF!</definedName>
    <definedName name="SOC">'[15]RB PROGRESO, NXPA 42, HERMO'!$A$1:$J$99</definedName>
    <definedName name="SOLPE">#REF!</definedName>
    <definedName name="SPARE_tab">[10]SPARE!#REF!</definedName>
    <definedName name="STAMPA">#REF!</definedName>
    <definedName name="STAMPA12">#REF!</definedName>
    <definedName name="STAT_01">'[11]1515'!$J$18:$J$77</definedName>
    <definedName name="STAT_02">'[11]1515'!$K$18:$K$77</definedName>
    <definedName name="STAT_03">'[11]1515'!$L$18:$L$77</definedName>
    <definedName name="STAT_04">'[11]1515'!$M$18:$M$77</definedName>
    <definedName name="STAT_05">'[11]1515'!$N$18:$N$77</definedName>
    <definedName name="STAT_06">'[11]1515'!$O$18:$O$77</definedName>
    <definedName name="STAT_07">'[11]1515'!#REF!</definedName>
    <definedName name="STAT_08">'[11]1515'!#REF!</definedName>
    <definedName name="STAT_09">'[11]1515'!#REF!</definedName>
    <definedName name="STAT_10">'[11]1515'!#REF!</definedName>
    <definedName name="STAT_11">'[11]1515'!#REF!</definedName>
    <definedName name="STAT_12">'[11]1515'!#REF!</definedName>
    <definedName name="STAT_13">'[11]1515'!#REF!</definedName>
    <definedName name="STAT_14">'[11]1515'!#REF!</definedName>
    <definedName name="STAT_15">'[11]1515'!#REF!</definedName>
    <definedName name="STAT_16">'[11]1515'!#REF!</definedName>
    <definedName name="STAT_17">'[11]1515'!#REF!</definedName>
    <definedName name="STAT_18">'[11]1515'!#REF!</definedName>
    <definedName name="STAT_19">'[11]1515'!#REF!</definedName>
    <definedName name="STAT_20">'[11]1515'!#REF!</definedName>
    <definedName name="STAT_21">'[11]1515'!#REF!</definedName>
    <definedName name="STAT_22">'[11]1515'!#REF!</definedName>
    <definedName name="STAT_23">'[11]1515'!#REF!</definedName>
    <definedName name="STAT_24">'[11]1515'!#REF!</definedName>
    <definedName name="STAT_25">'[11]1515'!#REF!</definedName>
    <definedName name="STAT_26">'[11]1515'!#REF!</definedName>
    <definedName name="STAT_27">'[11]1515'!#REF!</definedName>
    <definedName name="STAT_28">'[11]1515'!#REF!</definedName>
    <definedName name="STAT_29">'[11]1515'!#REF!</definedName>
    <definedName name="STAT_30">'[11]1515'!#REF!</definedName>
    <definedName name="STAT_31">'[11]1515'!#REF!</definedName>
    <definedName name="STAT_32">'[11]1515'!#REF!</definedName>
    <definedName name="STAT_33">'[11]1515'!#REF!</definedName>
    <definedName name="STAT_34">'[11]1515'!#REF!</definedName>
    <definedName name="STAT_35">'[11]1515'!#REF!</definedName>
    <definedName name="STAT_36">'[11]1515'!#REF!</definedName>
    <definedName name="STAT_37">'[11]1515'!#REF!</definedName>
    <definedName name="STAT_38">'[11]1515'!#REF!</definedName>
    <definedName name="STAT_39">'[11]1515'!#REF!</definedName>
    <definedName name="STAT_40">'[11]1515'!#REF!</definedName>
    <definedName name="STAT_41">'[11]1515'!#REF!</definedName>
    <definedName name="STAT_42">'[11]1515'!#REF!</definedName>
    <definedName name="stock">'[15]ENT-REC  N.M.B.30, RB PROGRESO'!$A$13:$F$102</definedName>
    <definedName name="SUM">#REF!</definedName>
    <definedName name="SUMI">#REF!</definedName>
    <definedName name="Tabla_de_motivos_de__No_computar_ahorros">#REF!</definedName>
    <definedName name="TABLAS">#REF!</definedName>
    <definedName name="TABLE">#REF!</definedName>
    <definedName name="TATA">#REF!</definedName>
    <definedName name="Tipo_Presupuesto">#REF!</definedName>
    <definedName name="_xlnm.Print_Titles">#REF!</definedName>
    <definedName name="TKD">#REF!</definedName>
    <definedName name="TKE">#REF!</definedName>
    <definedName name="TPV_1322">'[11]1515'!#REF!</definedName>
    <definedName name="TPV_1631">'[11]1515'!#REF!</definedName>
    <definedName name="TPV_1631MX">'[11]1515'!#REF!</definedName>
    <definedName name="TPV_EOW">'[11]1515'!#REF!</definedName>
    <definedName name="TPV_MAT">'[11]1515'!#REF!</definedName>
    <definedName name="TPV_MECA">'[11]1515'!#REF!</definedName>
    <definedName name="TPV_SERV">'[11]1515'!#REF!</definedName>
    <definedName name="TPV_SF140">'[11]1515'!#REF!</definedName>
    <definedName name="TPV_SMX43">'[11]1515'!#REF!</definedName>
    <definedName name="TRMP_1322">'[11]1515'!#REF!</definedName>
    <definedName name="TRMP_1631">'[11]1515'!#REF!</definedName>
    <definedName name="TRMP_1631MX">'[11]1515'!#REF!</definedName>
    <definedName name="TRMP_EOW">'[11]1515'!#REF!</definedName>
    <definedName name="TRMP_MAT">'[11]1515'!#REF!</definedName>
    <definedName name="TRMP_MECA">'[11]1515'!#REF!</definedName>
    <definedName name="TRMP_SERV">'[11]1515'!#REF!</definedName>
    <definedName name="TRMP_SF140">'[11]1515'!#REF!</definedName>
    <definedName name="TRMP_SMX43">'[11]1515'!#REF!</definedName>
    <definedName name="U_1">'[11]1515'!#REF!</definedName>
    <definedName name="U_2">'[11]1515'!#REF!</definedName>
    <definedName name="U_3">'[11]1515'!#REF!</definedName>
    <definedName name="U_4">'[11]1515'!$L$7</definedName>
    <definedName name="www">#REF!</definedName>
    <definedName name="商社">#REF!</definedName>
    <definedName name="商社ｿ">#REF!</definedName>
    <definedName name="販直">#REF!</definedName>
    <definedName name="販直ｿ">#REF!</definedName>
    <definedName name="金利">#REF!</definedName>
  </definedNames>
  <calcPr calcId="152511"/>
</workbook>
</file>

<file path=xl/calcChain.xml><?xml version="1.0" encoding="utf-8"?>
<calcChain xmlns="http://schemas.openxmlformats.org/spreadsheetml/2006/main">
  <c r="C10" i="6" l="1"/>
  <c r="F55" i="6"/>
  <c r="F46" i="3"/>
  <c r="D30" i="3"/>
  <c r="D45" i="12"/>
  <c r="E45" i="12"/>
  <c r="J45" i="12"/>
  <c r="D133" i="12"/>
  <c r="E133" i="12"/>
  <c r="C143" i="12"/>
  <c r="D135" i="12"/>
  <c r="D134" i="12"/>
  <c r="D91" i="12"/>
  <c r="D90" i="12"/>
  <c r="D89" i="12"/>
  <c r="D47" i="12"/>
  <c r="D46" i="12"/>
  <c r="C10" i="12"/>
  <c r="D130" i="12"/>
  <c r="E89" i="12"/>
  <c r="D86" i="12"/>
  <c r="F85" i="12"/>
  <c r="G85" i="12" s="1"/>
  <c r="C2" i="11" l="1"/>
  <c r="D10" i="12"/>
  <c r="C29" i="2" l="1"/>
  <c r="L29" i="2" l="1"/>
  <c r="I5" i="4"/>
  <c r="C31" i="6" l="1"/>
  <c r="C32" i="6" s="1"/>
  <c r="C46" i="6" l="1"/>
  <c r="J135" i="12"/>
  <c r="G16" i="13" s="1"/>
  <c r="J134" i="12"/>
  <c r="G15" i="13" s="1"/>
  <c r="J133" i="12"/>
  <c r="G14" i="13" s="1"/>
  <c r="E135" i="12"/>
  <c r="E134" i="12"/>
  <c r="J91" i="12"/>
  <c r="G12" i="13" s="1"/>
  <c r="J90" i="12"/>
  <c r="G11" i="13" s="1"/>
  <c r="J89" i="12"/>
  <c r="G10" i="13" s="1"/>
  <c r="E91" i="12"/>
  <c r="E90" i="12"/>
  <c r="J47" i="12"/>
  <c r="G8" i="13" s="1"/>
  <c r="J46" i="12"/>
  <c r="G7" i="13" s="1"/>
  <c r="G6" i="13"/>
  <c r="E47" i="12"/>
  <c r="E46" i="12"/>
  <c r="F129" i="12" l="1"/>
  <c r="G129" i="12" s="1"/>
  <c r="E123" i="12"/>
  <c r="D123" i="12"/>
  <c r="F116" i="12"/>
  <c r="G116" i="12" s="1"/>
  <c r="F113" i="12"/>
  <c r="G113" i="12" s="1"/>
  <c r="F106" i="12"/>
  <c r="G106" i="12" s="1"/>
  <c r="E102" i="12"/>
  <c r="D102" i="12"/>
  <c r="C102" i="12"/>
  <c r="F41" i="12"/>
  <c r="G41" i="12" s="1"/>
  <c r="E35" i="12"/>
  <c r="D35" i="12"/>
  <c r="F28" i="12"/>
  <c r="G28" i="12" s="1"/>
  <c r="F25" i="12"/>
  <c r="G25" i="12" s="1"/>
  <c r="F18" i="12"/>
  <c r="G18" i="12" s="1"/>
  <c r="F14" i="12"/>
  <c r="G14" i="12" s="1"/>
  <c r="E10" i="12"/>
  <c r="E79" i="12" l="1"/>
  <c r="D79" i="12"/>
  <c r="F72" i="12"/>
  <c r="G72" i="12" s="1"/>
  <c r="F69" i="12"/>
  <c r="G69" i="12" s="1"/>
  <c r="F62" i="12"/>
  <c r="G62" i="12" s="1"/>
  <c r="E58" i="12"/>
  <c r="D58" i="12"/>
  <c r="C58" i="12"/>
  <c r="F123" i="12"/>
  <c r="G123" i="12" s="1"/>
  <c r="F35" i="12"/>
  <c r="G35" i="12" s="1"/>
  <c r="C17" i="11"/>
  <c r="N7" i="11" s="1"/>
  <c r="N10" i="11"/>
  <c r="M10" i="11"/>
  <c r="N9" i="11"/>
  <c r="M9" i="11"/>
  <c r="N8" i="11"/>
  <c r="M8" i="11"/>
  <c r="M7" i="11"/>
  <c r="N6" i="11"/>
  <c r="M6" i="11"/>
  <c r="N5" i="11"/>
  <c r="M5" i="11"/>
  <c r="C5" i="11"/>
  <c r="N4" i="11" s="1"/>
  <c r="M4" i="11"/>
  <c r="C16" i="10"/>
  <c r="O6" i="10" s="1"/>
  <c r="O9" i="10"/>
  <c r="N9" i="10"/>
  <c r="O8" i="10"/>
  <c r="N8" i="10"/>
  <c r="O7" i="10"/>
  <c r="N7" i="10"/>
  <c r="N6" i="10"/>
  <c r="O5" i="10"/>
  <c r="N5" i="10"/>
  <c r="C5" i="10"/>
  <c r="O4" i="10" s="1"/>
  <c r="N4" i="10"/>
  <c r="C14" i="9"/>
  <c r="P6" i="9" s="1"/>
  <c r="P9" i="9"/>
  <c r="O9" i="9"/>
  <c r="P8" i="9"/>
  <c r="O8" i="9"/>
  <c r="P7" i="9"/>
  <c r="O7" i="9"/>
  <c r="O6" i="9"/>
  <c r="P5" i="9"/>
  <c r="O5" i="9"/>
  <c r="C5" i="9"/>
  <c r="P4" i="9" s="1"/>
  <c r="O4" i="9"/>
  <c r="P10" i="9" l="1"/>
  <c r="C2" i="9"/>
  <c r="C2" i="10"/>
  <c r="F58" i="12"/>
  <c r="O10" i="10"/>
  <c r="N11" i="11"/>
  <c r="F79" i="12"/>
  <c r="G79" i="12" s="1"/>
  <c r="F102" i="12"/>
  <c r="F10" i="12"/>
  <c r="G10" i="12" s="1"/>
  <c r="F99" i="12" l="1"/>
  <c r="G102" i="12"/>
  <c r="G134" i="12" s="1"/>
  <c r="H134" i="12" s="1"/>
  <c r="G58" i="12"/>
  <c r="F55" i="12"/>
  <c r="F7" i="12"/>
  <c r="G46" i="12"/>
  <c r="G90" i="12" l="1"/>
  <c r="G89" i="12" s="1"/>
  <c r="G45" i="12"/>
  <c r="H45" i="12" s="1"/>
  <c r="H46" i="12"/>
  <c r="F7" i="13" s="1"/>
  <c r="G135" i="12"/>
  <c r="G133" i="12"/>
  <c r="H133" i="12" s="1"/>
  <c r="G47" i="12"/>
  <c r="F15" i="13"/>
  <c r="C38" i="2" s="1"/>
  <c r="F6" i="13"/>
  <c r="K13" i="1"/>
  <c r="K12" i="1"/>
  <c r="J13" i="1"/>
  <c r="J12" i="1"/>
  <c r="J11" i="1"/>
  <c r="J10" i="1"/>
  <c r="J9" i="1"/>
  <c r="L8" i="1"/>
  <c r="M8" i="1"/>
  <c r="N8" i="1"/>
  <c r="O8" i="1"/>
  <c r="K8" i="1"/>
  <c r="M12" i="1"/>
  <c r="N12" i="1"/>
  <c r="O12" i="1"/>
  <c r="M13" i="1"/>
  <c r="N13" i="1"/>
  <c r="O13" i="1"/>
  <c r="L12" i="1"/>
  <c r="L13" i="1"/>
  <c r="G91" i="12" l="1"/>
  <c r="H91" i="12" s="1"/>
  <c r="F12" i="13" s="1"/>
  <c r="H90" i="12"/>
  <c r="F11" i="13" s="1"/>
  <c r="C37" i="2" s="1"/>
  <c r="H135" i="12"/>
  <c r="F16" i="13" s="1"/>
  <c r="S38" i="2" s="1"/>
  <c r="H89" i="12"/>
  <c r="F10" i="13" s="1"/>
  <c r="H47" i="12"/>
  <c r="F8" i="13" s="1"/>
  <c r="S35" i="2" s="1"/>
  <c r="C34" i="2"/>
  <c r="C13" i="2" s="1"/>
  <c r="E34" i="2" s="1"/>
  <c r="C35" i="2"/>
  <c r="K35" i="2"/>
  <c r="K34" i="2"/>
  <c r="F14" i="13"/>
  <c r="K38" i="2" s="1"/>
  <c r="C9" i="3"/>
  <c r="C25" i="3" l="1"/>
  <c r="C36" i="2"/>
  <c r="S37" i="2"/>
  <c r="S36" i="2"/>
  <c r="K37" i="2"/>
  <c r="K36" i="2"/>
  <c r="S34" i="2"/>
  <c r="C39" i="3"/>
  <c r="D31" i="3"/>
  <c r="D32" i="3"/>
  <c r="D33" i="3"/>
  <c r="C26" i="6" l="1"/>
  <c r="I8" i="6" s="1"/>
  <c r="D10" i="6"/>
  <c r="E10" i="6"/>
  <c r="C47" i="6" s="1"/>
  <c r="F10" i="6"/>
  <c r="C49" i="6" s="1"/>
  <c r="H5" i="4"/>
  <c r="C35" i="3" l="1"/>
  <c r="D35" i="3"/>
  <c r="I39" i="6" l="1"/>
  <c r="I40" i="6"/>
  <c r="I41" i="6"/>
  <c r="I38" i="6"/>
  <c r="C12" i="6"/>
  <c r="F22" i="6"/>
  <c r="E22" i="6"/>
  <c r="D22" i="6"/>
  <c r="C22" i="6"/>
  <c r="D14" i="6"/>
  <c r="E14" i="6"/>
  <c r="F14" i="6"/>
  <c r="C14" i="6"/>
  <c r="D12" i="6"/>
  <c r="E12" i="6"/>
  <c r="F12" i="6"/>
  <c r="W17" i="2"/>
  <c r="V17" i="2"/>
  <c r="U17" i="2"/>
  <c r="T17" i="2"/>
  <c r="S17" i="2"/>
  <c r="W15" i="2"/>
  <c r="V15" i="2"/>
  <c r="U15" i="2"/>
  <c r="T15" i="2"/>
  <c r="S15" i="2"/>
  <c r="O17" i="2"/>
  <c r="N17" i="2"/>
  <c r="M17" i="2"/>
  <c r="L17" i="2"/>
  <c r="K17" i="2"/>
  <c r="O15" i="2"/>
  <c r="N15" i="2"/>
  <c r="M15" i="2"/>
  <c r="L15" i="2"/>
  <c r="K15" i="2"/>
  <c r="D17" i="2"/>
  <c r="E17" i="2"/>
  <c r="F17" i="2"/>
  <c r="G17" i="2"/>
  <c r="C17" i="2"/>
  <c r="D15" i="2"/>
  <c r="E15" i="2"/>
  <c r="F15" i="2"/>
  <c r="G15" i="2"/>
  <c r="C15" i="2"/>
  <c r="F21" i="3"/>
  <c r="E21" i="3"/>
  <c r="D21" i="3"/>
  <c r="C21" i="3"/>
  <c r="S29" i="2"/>
  <c r="W29" i="2"/>
  <c r="N13" i="2"/>
  <c r="M37" i="2" s="1"/>
  <c r="M13" i="2"/>
  <c r="M36" i="2" s="1"/>
  <c r="K13" i="2"/>
  <c r="M34" i="2" s="1"/>
  <c r="V29" i="2"/>
  <c r="T29" i="2"/>
  <c r="U29" i="2"/>
  <c r="T13" i="2"/>
  <c r="U35" i="2" s="1"/>
  <c r="U13" i="2"/>
  <c r="U36" i="2" s="1"/>
  <c r="V13" i="2"/>
  <c r="U37" i="2" s="1"/>
  <c r="W13" i="2"/>
  <c r="U38" i="2" s="1"/>
  <c r="S13" i="2"/>
  <c r="U34" i="2" s="1"/>
  <c r="N29" i="2"/>
  <c r="M29" i="2"/>
  <c r="O29" i="2"/>
  <c r="K29" i="2"/>
  <c r="L13" i="2"/>
  <c r="M35" i="2" s="1"/>
  <c r="O13" i="2"/>
  <c r="M38" i="2" s="1"/>
  <c r="D13" i="2"/>
  <c r="E35" i="2" s="1"/>
  <c r="D29" i="2"/>
  <c r="C9" i="2" l="1"/>
  <c r="F34" i="2" s="1"/>
  <c r="C19" i="2" s="1"/>
  <c r="C11" i="2" s="1"/>
  <c r="S9" i="2"/>
  <c r="V34" i="2" s="1"/>
  <c r="S19" i="2" s="1"/>
  <c r="L9" i="2"/>
  <c r="N35" i="2" s="1"/>
  <c r="L19" i="2" s="1"/>
  <c r="L11" i="2" s="1"/>
  <c r="T9" i="2"/>
  <c r="V9" i="2"/>
  <c r="V37" i="2" s="1"/>
  <c r="V19" i="2" s="1"/>
  <c r="V10" i="2" s="1"/>
  <c r="W9" i="2"/>
  <c r="V38" i="2" s="1"/>
  <c r="W19" i="2" s="1"/>
  <c r="W11" i="2" s="1"/>
  <c r="U9" i="2"/>
  <c r="V36" i="2" s="1"/>
  <c r="U19" i="2" s="1"/>
  <c r="K9" i="2"/>
  <c r="N34" i="2" s="1"/>
  <c r="O9" i="2"/>
  <c r="N9" i="2"/>
  <c r="N37" i="2" s="1"/>
  <c r="M9" i="2"/>
  <c r="N36" i="2" s="1"/>
  <c r="D9" i="2"/>
  <c r="F35" i="2" s="1"/>
  <c r="V35" i="2" l="1"/>
  <c r="T19" i="2" s="1"/>
  <c r="T11" i="2" s="1"/>
  <c r="V11" i="2"/>
  <c r="W10" i="2"/>
  <c r="L10" i="2"/>
  <c r="U10" i="2"/>
  <c r="U11" i="2"/>
  <c r="S11" i="2"/>
  <c r="S10" i="2"/>
  <c r="N38" i="2"/>
  <c r="O19" i="2" s="1"/>
  <c r="O11" i="2" s="1"/>
  <c r="K19" i="2"/>
  <c r="K11" i="2" s="1"/>
  <c r="D19" i="2"/>
  <c r="D10" i="2" s="1"/>
  <c r="O10" i="2" l="1"/>
  <c r="T10" i="2"/>
  <c r="K10" i="2"/>
  <c r="N19" i="2"/>
  <c r="M19" i="2"/>
  <c r="D11" i="2"/>
  <c r="C10" i="2"/>
  <c r="M11" i="2" l="1"/>
  <c r="M10" i="2"/>
  <c r="N11" i="2"/>
  <c r="N10" i="2"/>
  <c r="D18" i="1" l="1"/>
  <c r="E18" i="1"/>
  <c r="F18" i="1"/>
  <c r="G18" i="1"/>
  <c r="C18" i="1"/>
  <c r="D16" i="1"/>
  <c r="E16" i="1"/>
  <c r="F16" i="1"/>
  <c r="G16" i="1"/>
  <c r="C16" i="1"/>
  <c r="D15" i="1"/>
  <c r="E15" i="1"/>
  <c r="F15" i="1"/>
  <c r="G15" i="1"/>
  <c r="C15" i="1"/>
  <c r="D13" i="3"/>
  <c r="E13" i="3"/>
  <c r="F13" i="3"/>
  <c r="C13" i="3"/>
  <c r="D11" i="3"/>
  <c r="E11" i="3"/>
  <c r="F11" i="3"/>
  <c r="C11" i="3"/>
  <c r="C5" i="3" l="1"/>
  <c r="D39" i="3" s="1"/>
  <c r="F56" i="6" l="1"/>
  <c r="F57" i="6"/>
  <c r="D26" i="6" s="1"/>
  <c r="H31" i="3"/>
  <c r="H32" i="3"/>
  <c r="H33" i="3"/>
  <c r="H30" i="3"/>
  <c r="G29" i="2"/>
  <c r="T35" i="2"/>
  <c r="T36" i="2"/>
  <c r="T37" i="2"/>
  <c r="T38" i="2"/>
  <c r="T34" i="2"/>
  <c r="L35" i="2"/>
  <c r="L36" i="2"/>
  <c r="L37" i="2"/>
  <c r="L38" i="2"/>
  <c r="L34" i="2"/>
  <c r="D35" i="2"/>
  <c r="D36" i="2"/>
  <c r="D37" i="2"/>
  <c r="D38" i="2"/>
  <c r="D34" i="2"/>
  <c r="E13" i="2"/>
  <c r="E36" i="2" s="1"/>
  <c r="F13" i="2"/>
  <c r="E37" i="2" s="1"/>
  <c r="G13" i="2"/>
  <c r="E38" i="2" s="1"/>
  <c r="I10" i="6" l="1"/>
  <c r="E26" i="6"/>
  <c r="E6" i="6"/>
  <c r="G9" i="2"/>
  <c r="F38" i="2" s="1"/>
  <c r="E9" i="2"/>
  <c r="F36" i="2" s="1"/>
  <c r="F6" i="6"/>
  <c r="F29" i="2"/>
  <c r="F58" i="6"/>
  <c r="F26" i="6" s="1"/>
  <c r="E29" i="2"/>
  <c r="C6" i="6"/>
  <c r="F9" i="2"/>
  <c r="F37" i="2" s="1"/>
  <c r="D6" i="6"/>
  <c r="C48" i="6"/>
  <c r="F49" i="3"/>
  <c r="F25" i="3" s="1"/>
  <c r="F48" i="3"/>
  <c r="D25" i="3" s="1"/>
  <c r="F47" i="3"/>
  <c r="E25" i="3" s="1"/>
  <c r="G38" i="1"/>
  <c r="G36" i="1"/>
  <c r="G37" i="1"/>
  <c r="G39" i="1"/>
  <c r="G35" i="1"/>
  <c r="F36" i="1"/>
  <c r="F37" i="1"/>
  <c r="F38" i="1"/>
  <c r="F39" i="1"/>
  <c r="F35" i="1"/>
  <c r="D46" i="6" l="1"/>
  <c r="C16" i="6" s="1"/>
  <c r="C8" i="6" s="1"/>
  <c r="I11" i="6"/>
  <c r="I9" i="6"/>
  <c r="D48" i="6"/>
  <c r="D16" i="6" s="1"/>
  <c r="D8" i="6" s="1"/>
  <c r="D49" i="6"/>
  <c r="F16" i="6" s="1"/>
  <c r="F19" i="2"/>
  <c r="F11" i="2" s="1"/>
  <c r="D47" i="6"/>
  <c r="E16" i="6" s="1"/>
  <c r="E19" i="2"/>
  <c r="E11" i="2" s="1"/>
  <c r="G19" i="2"/>
  <c r="C40" i="1"/>
  <c r="D35" i="1" l="1"/>
  <c r="C52" i="1" s="1"/>
  <c r="C13" i="1" s="1"/>
  <c r="D36" i="1"/>
  <c r="C53" i="1" s="1"/>
  <c r="C12" i="1"/>
  <c r="E8" i="6"/>
  <c r="G11" i="2"/>
  <c r="G10" i="2"/>
  <c r="F8" i="6"/>
  <c r="E10" i="2"/>
  <c r="F10" i="2"/>
  <c r="D37" i="1"/>
  <c r="D38" i="1"/>
  <c r="C55" i="1" s="1"/>
  <c r="D39" i="1"/>
  <c r="C56" i="1" s="1"/>
  <c r="C7" i="1" l="1"/>
  <c r="K10" i="1"/>
  <c r="C44" i="1"/>
  <c r="F44" i="1" s="1"/>
  <c r="C54" i="1"/>
  <c r="E13" i="1" s="1"/>
  <c r="E12" i="1"/>
  <c r="M9" i="1" s="1"/>
  <c r="K9" i="1"/>
  <c r="C6" i="1"/>
  <c r="C5" i="1" s="1"/>
  <c r="D13" i="1"/>
  <c r="D12" i="1"/>
  <c r="L9" i="1" s="1"/>
  <c r="D9" i="3"/>
  <c r="G13" i="1"/>
  <c r="O10" i="1" s="1"/>
  <c r="G12" i="1"/>
  <c r="F12" i="1"/>
  <c r="N9" i="1" s="1"/>
  <c r="F13" i="1"/>
  <c r="O9" i="1" l="1"/>
  <c r="C48" i="1"/>
  <c r="C20" i="1"/>
  <c r="K11" i="1" s="1"/>
  <c r="K14" i="1" s="1"/>
  <c r="K16" i="1" s="1"/>
  <c r="F7" i="1"/>
  <c r="N10" i="1"/>
  <c r="D7" i="1"/>
  <c r="L10" i="1"/>
  <c r="E7" i="1"/>
  <c r="M10" i="1"/>
  <c r="G7" i="1"/>
  <c r="F9" i="3"/>
  <c r="C41" i="3"/>
  <c r="D5" i="3"/>
  <c r="C15" i="3"/>
  <c r="C7" i="3" s="1"/>
  <c r="E9" i="3"/>
  <c r="C45" i="1"/>
  <c r="C46" i="1"/>
  <c r="C47" i="1"/>
  <c r="G6" i="1"/>
  <c r="D6" i="1"/>
  <c r="F6" i="1"/>
  <c r="E6" i="1"/>
  <c r="C9" i="1" l="1"/>
  <c r="C10" i="1" s="1"/>
  <c r="F5" i="1"/>
  <c r="F47" i="1" s="1"/>
  <c r="F20" i="1" s="1"/>
  <c r="E5" i="1"/>
  <c r="F46" i="1" s="1"/>
  <c r="D5" i="1"/>
  <c r="F45" i="1" s="1"/>
  <c r="D20" i="1" s="1"/>
  <c r="G5" i="1"/>
  <c r="F48" i="1" s="1"/>
  <c r="G20" i="1" s="1"/>
  <c r="O11" i="1" s="1"/>
  <c r="O14" i="1" s="1"/>
  <c r="O16" i="1" s="1"/>
  <c r="F5" i="3"/>
  <c r="D41" i="3"/>
  <c r="D15" i="3" s="1"/>
  <c r="D7" i="3" s="1"/>
  <c r="C40" i="3"/>
  <c r="C42" i="3"/>
  <c r="E5" i="3"/>
  <c r="F9" i="1" l="1"/>
  <c r="F10" i="1" s="1"/>
  <c r="N11" i="1"/>
  <c r="N14" i="1" s="1"/>
  <c r="N16" i="1" s="1"/>
  <c r="D9" i="1"/>
  <c r="D10" i="1" s="1"/>
  <c r="L11" i="1"/>
  <c r="L14" i="1" s="1"/>
  <c r="L16" i="1" s="1"/>
  <c r="D40" i="3"/>
  <c r="E15" i="3" s="1"/>
  <c r="E7" i="3" s="1"/>
  <c r="D6" i="3"/>
  <c r="C6" i="3"/>
  <c r="D42" i="3"/>
  <c r="F15" i="3" s="1"/>
  <c r="E20" i="1"/>
  <c r="G9" i="1"/>
  <c r="E9" i="1" l="1"/>
  <c r="M11" i="1"/>
  <c r="E6" i="3"/>
  <c r="F7" i="3"/>
  <c r="F6" i="3"/>
  <c r="G10" i="1"/>
  <c r="E10" i="1" l="1"/>
  <c r="M14" i="1"/>
  <c r="M16" i="1" s="1"/>
</calcChain>
</file>

<file path=xl/sharedStrings.xml><?xml version="1.0" encoding="utf-8"?>
<sst xmlns="http://schemas.openxmlformats.org/spreadsheetml/2006/main" count="690" uniqueCount="269">
  <si>
    <t>Variables de la fórmula</t>
  </si>
  <si>
    <t>Zona A</t>
  </si>
  <si>
    <t>Zona B</t>
  </si>
  <si>
    <t>Zona C</t>
  </si>
  <si>
    <t>Zona D</t>
  </si>
  <si>
    <t>Zona E</t>
  </si>
  <si>
    <t>WACC =</t>
  </si>
  <si>
    <t>OAMr =</t>
  </si>
  <si>
    <t>OAMi =</t>
  </si>
  <si>
    <t>Ct =</t>
  </si>
  <si>
    <t>FUT =</t>
  </si>
  <si>
    <t>FUC =</t>
  </si>
  <si>
    <t>Inversión Inicial (relativa a un entrante) S/.</t>
  </si>
  <si>
    <t>Espacio en Rack</t>
  </si>
  <si>
    <t>Costo 3m2 Edificación</t>
  </si>
  <si>
    <t>INVERSIÓN - Rack</t>
  </si>
  <si>
    <t>Vida útil (mes)</t>
  </si>
  <si>
    <t>Vida útil- Rack (mes)</t>
  </si>
  <si>
    <t>Seguridad</t>
  </si>
  <si>
    <t>Arbitrios</t>
  </si>
  <si>
    <t>Gasto Administrativo</t>
  </si>
  <si>
    <t>Tipo de zona</t>
  </si>
  <si>
    <t>INVERSIÓN</t>
  </si>
  <si>
    <t>Instalación</t>
  </si>
  <si>
    <t>Estudios + Mano Obra</t>
  </si>
  <si>
    <t>G. Adm.</t>
  </si>
  <si>
    <t>Factor Uso (CAPEX incremental)</t>
  </si>
  <si>
    <t>ACTIVOS CONSIDERADOS</t>
  </si>
  <si>
    <t>VIDA ÚTIL</t>
  </si>
  <si>
    <t>Tipo</t>
  </si>
  <si>
    <t>Activo</t>
  </si>
  <si>
    <t>Años</t>
  </si>
  <si>
    <t>Meses</t>
  </si>
  <si>
    <t>Edificación</t>
  </si>
  <si>
    <t>Terreno y Obra Civil</t>
  </si>
  <si>
    <t>Ductos</t>
  </si>
  <si>
    <t>Soporte</t>
  </si>
  <si>
    <t>Racks</t>
  </si>
  <si>
    <t>Equipos de Energía</t>
  </si>
  <si>
    <t>Postes</t>
  </si>
  <si>
    <t>WACC 2012</t>
  </si>
  <si>
    <t>WACC después</t>
  </si>
  <si>
    <t>impuestos S/.</t>
  </si>
  <si>
    <t>WACC antes</t>
  </si>
  <si>
    <t>Fuente:</t>
  </si>
  <si>
    <t>Vida útil Edificación (mes)</t>
  </si>
  <si>
    <t>2.a Energía AC (por tipo de zona)</t>
  </si>
  <si>
    <t>n =</t>
  </si>
  <si>
    <t>2.b Energía DC por tipo de zona</t>
  </si>
  <si>
    <t>2.c Energía AC – estabilizada (por tipo de zona)</t>
  </si>
  <si>
    <t>Inversión Inicial (relativa a un entrante)</t>
  </si>
  <si>
    <t>Energía AC</t>
  </si>
  <si>
    <t>Vida útil</t>
  </si>
  <si>
    <t>Mg Operativo</t>
  </si>
  <si>
    <t>Estudio</t>
  </si>
  <si>
    <t>Factor Uso (OPEX + Inversión Inicial)</t>
  </si>
  <si>
    <t>Preciario considerado por OSIPTEL</t>
  </si>
  <si>
    <t>Energía DC</t>
  </si>
  <si>
    <t>Energía AC Estabilizada</t>
  </si>
  <si>
    <t>Poste de Concreto</t>
  </si>
  <si>
    <t>Poste de Fibra Vidrio</t>
  </si>
  <si>
    <t>Lima</t>
  </si>
  <si>
    <t>Provincias</t>
  </si>
  <si>
    <t>Canalización sobre suelo de concreto</t>
  </si>
  <si>
    <t>Canalización sobre suelo de concreto y Asfalto</t>
  </si>
  <si>
    <t>Lima: Espacio en Postes de Concreto</t>
  </si>
  <si>
    <t>Lima: Espacio en Postes de Fibra de Vidrio</t>
  </si>
  <si>
    <t>Provincias: Espacio en Postes de Concreto</t>
  </si>
  <si>
    <t>Provincias: Espacio en Postes de Fibra de Vidrio</t>
  </si>
  <si>
    <t>Punto de Apoyo en Postes</t>
  </si>
  <si>
    <t>Inversión Inicial (relativa a 3 entrantes) S/.</t>
  </si>
  <si>
    <t>Material</t>
  </si>
  <si>
    <t>Grúa</t>
  </si>
  <si>
    <t>Gasto Administrativo de obra</t>
  </si>
  <si>
    <t>Licencias y Tributos de obra</t>
  </si>
  <si>
    <t>Margen Operativo</t>
  </si>
  <si>
    <t>Promedio</t>
  </si>
  <si>
    <t>Postes (concreto y fibra vidrio)</t>
  </si>
  <si>
    <t>Montaje de poste (SICODI)</t>
  </si>
  <si>
    <t>Obra Civil (Mano de Obra)</t>
  </si>
  <si>
    <t>Obra Civil (Materiales)</t>
  </si>
  <si>
    <t>Vigilancia</t>
  </si>
  <si>
    <t>Gastos Administrativos de obra</t>
  </si>
  <si>
    <t>Diseño</t>
  </si>
  <si>
    <t>Licencia</t>
  </si>
  <si>
    <t>Estudio Especial de Revisión (Escritorio)</t>
  </si>
  <si>
    <t>G. Adm de obra</t>
  </si>
  <si>
    <t>Inversión Inicial (relativa a 5 operadores) S/.</t>
  </si>
  <si>
    <t>Idem</t>
  </si>
  <si>
    <t>Lima: Canalización, ductos y cámaras - Concreto (100m) - 2 pulgadas</t>
  </si>
  <si>
    <t>Lima: Canalización, ductos y cámaras - Concreto + Asfalto (100m) -  2 pulgadas</t>
  </si>
  <si>
    <t>Provincias: Canalización, ductos y cámaras - Concreto (100m) - 2 pulgadas</t>
  </si>
  <si>
    <t>Provincias: Canalización, ductos y cámaras - Concreto + Asfalto (100m) -  2 pulgadas</t>
  </si>
  <si>
    <t xml:space="preserve">Para todos los servicios </t>
  </si>
  <si>
    <t>incluidos en la OBC de TdP</t>
  </si>
  <si>
    <t>Ratio</t>
  </si>
  <si>
    <t>Base sobre la que se aplica</t>
  </si>
  <si>
    <t>Gastos de Operación y Mantenimiento</t>
  </si>
  <si>
    <t>Gastos Administrativo</t>
  </si>
  <si>
    <t>Sobre el costo de OyM y la anualidad de inversión (CAPEX)</t>
  </si>
  <si>
    <t>Costo de operación y mantenimiento</t>
  </si>
  <si>
    <t>ESPACIO EN RACK</t>
  </si>
  <si>
    <t>1. Espacio en Rack (por tipo de zona)</t>
  </si>
  <si>
    <t>CAPACIDAD DE ENERGÍA</t>
  </si>
  <si>
    <t>PUNTO DE APOYO EN POSTE</t>
  </si>
  <si>
    <t>DUCTOS Y CANALIZACIÓN</t>
  </si>
  <si>
    <t>OAMr</t>
  </si>
  <si>
    <t>Promedios</t>
  </si>
  <si>
    <t>Ratios</t>
  </si>
  <si>
    <t>1/3 de Rack</t>
  </si>
  <si>
    <t>Full Rack</t>
  </si>
  <si>
    <t>Trabajos de adecuación de 3m2 edif.</t>
  </si>
  <si>
    <t>Monto de Inversión</t>
  </si>
  <si>
    <t>Factor Uso (inversión incremental)</t>
  </si>
  <si>
    <t>Inversión por operador</t>
  </si>
  <si>
    <t>Sobre la inversión (I)</t>
  </si>
  <si>
    <t>OAMr (mensual)</t>
  </si>
  <si>
    <t>Inversión de adecuación</t>
  </si>
  <si>
    <t>Tax</t>
  </si>
  <si>
    <t>Ductos, canalización (US$/km)</t>
  </si>
  <si>
    <t>Cámara (US$/unidad)</t>
  </si>
  <si>
    <t>Inversión considerada en el modelo de costos de terminación de llamada en red fija</t>
  </si>
  <si>
    <t>Inversión total (US$/100mt)</t>
  </si>
  <si>
    <t>Inversión total (S/100mt)</t>
  </si>
  <si>
    <t>Tipo de cambio</t>
  </si>
  <si>
    <t>Fuente: SBS</t>
  </si>
  <si>
    <t>Nueva Inversión</t>
  </si>
  <si>
    <t>Adecuación =</t>
  </si>
  <si>
    <t>Precio Mensual =</t>
  </si>
  <si>
    <t>Inversión =</t>
  </si>
  <si>
    <t>Mensualidad de Inversión=</t>
  </si>
  <si>
    <t>Mensualidad 1=</t>
  </si>
  <si>
    <t>Mensualidad 2=</t>
  </si>
  <si>
    <t>Inversión 1 =</t>
  </si>
  <si>
    <t>Inversión 2 =</t>
  </si>
  <si>
    <t>Precio (1/3 Rack) =</t>
  </si>
  <si>
    <t>Precio (Full Rack) =</t>
  </si>
  <si>
    <t>n Inversión 1 =</t>
  </si>
  <si>
    <t>n Inversión 2 =</t>
  </si>
  <si>
    <t>Mensualidad=</t>
  </si>
  <si>
    <t>Precio mensual =</t>
  </si>
  <si>
    <t>Total=</t>
  </si>
  <si>
    <t>% Inversion 2=</t>
  </si>
  <si>
    <t>COSTO US$ SIN IGV</t>
  </si>
  <si>
    <t>INVERSIÓN EDIFICIO REMOTO</t>
  </si>
  <si>
    <t>RESUMEN INVERSIÓN EDIFICIO REMOTO</t>
  </si>
  <si>
    <t>ELEMENTOS:</t>
  </si>
  <si>
    <t>N°</t>
  </si>
  <si>
    <t>PLANTA DE ENERGÍA</t>
  </si>
  <si>
    <t>Transformador 10/0.22 Kv - interior</t>
  </si>
  <si>
    <t>Acometida Electrica - 10 Kv</t>
  </si>
  <si>
    <t>Tableros - 220 V</t>
  </si>
  <si>
    <t>GRUPO ELECTRÓGENO</t>
  </si>
  <si>
    <t>PLANTA DE FUERZA</t>
  </si>
  <si>
    <t>Sistema de Rectificador</t>
  </si>
  <si>
    <t>Bancos de Baterias</t>
  </si>
  <si>
    <t>CLIMATIZACIÓN - SISTEMA DE AIRE ACONDICIONADO</t>
  </si>
  <si>
    <t>ENERGÍA ESTABLE - SISTEMA UPS</t>
  </si>
  <si>
    <t>SISTEMA A TIERRA</t>
  </si>
  <si>
    <t>INVERSIÓN EDIFICIO URA</t>
  </si>
  <si>
    <t>RESUMEN INVERSIÓN EDIFICIO URA</t>
  </si>
  <si>
    <t>SUMINISTRO DE ENERGÍA</t>
  </si>
  <si>
    <t>INVERSIÓN EDIFICIO PRINCIPAL</t>
  </si>
  <si>
    <t>RESUMEN INVERSIÓN EDIFICIO PRINCIPAL</t>
  </si>
  <si>
    <t>SUBESTACIÓN</t>
  </si>
  <si>
    <t>Transformador 800 Kw 10/0.22 Kv - interior</t>
  </si>
  <si>
    <t>SALA DE ENERGÍA Y TABLEROS</t>
  </si>
  <si>
    <t>I.</t>
  </si>
  <si>
    <t>REVISIÓN OSIPTEL</t>
  </si>
  <si>
    <t>CAPACIDAD INSTALADA</t>
  </si>
  <si>
    <t>Kw</t>
  </si>
  <si>
    <t>CAPACIDAD EFECTIVA</t>
  </si>
  <si>
    <t>INVERSIÓN TOTAL</t>
  </si>
  <si>
    <t>INVERSIÓN SUBESTACIÓN</t>
  </si>
  <si>
    <t>Acometida</t>
  </si>
  <si>
    <t>Totales</t>
  </si>
  <si>
    <t>Costo unitario</t>
  </si>
  <si>
    <t>Transformador</t>
  </si>
  <si>
    <t>Tableros 220V</t>
  </si>
  <si>
    <t>US$</t>
  </si>
  <si>
    <t>SALA DE ENERGÍA</t>
  </si>
  <si>
    <t>SISTEMA DE AIRE ACONDICIONADO</t>
  </si>
  <si>
    <t>TR</t>
  </si>
  <si>
    <t>SISTEMA DE PROTECCIÓN A TIERRA</t>
  </si>
  <si>
    <t>CUADROS DE FUERZA 3000A</t>
  </si>
  <si>
    <t>CAPACIDAD DC</t>
  </si>
  <si>
    <t>CAPACIDAD EFECTIVA DC</t>
  </si>
  <si>
    <t>Rectificador</t>
  </si>
  <si>
    <t>Baterias</t>
  </si>
  <si>
    <t>ENERGÍA ESTABLE</t>
  </si>
  <si>
    <t>CAPACIDAD ESTABLE</t>
  </si>
  <si>
    <t>SOLES</t>
  </si>
  <si>
    <t>INVERSIÓN POR TIPO DE ENERGÍA</t>
  </si>
  <si>
    <t>ENERGÍA DC</t>
  </si>
  <si>
    <t>ENERGÍA AC</t>
  </si>
  <si>
    <t>ENERGÍA AC Estabilizada</t>
  </si>
  <si>
    <t xml:space="preserve">* Estimado en base a 5 KW adicionales por cualquier riesgo operativo </t>
  </si>
  <si>
    <t>II.</t>
  </si>
  <si>
    <t>EDIFICIO URA</t>
  </si>
  <si>
    <t>SUMINISTRO</t>
  </si>
  <si>
    <t>CUADROS DE FUERZA 1500A</t>
  </si>
  <si>
    <t>UPS</t>
  </si>
  <si>
    <t>III.</t>
  </si>
  <si>
    <t>EDIFICIO REMOTO</t>
  </si>
  <si>
    <t>VENTILACIÓN FORZADA</t>
  </si>
  <si>
    <t>CUADROS DE FUERZA 300A</t>
  </si>
  <si>
    <t>Notas:</t>
  </si>
  <si>
    <t>Energía AC :</t>
  </si>
  <si>
    <t xml:space="preserve">Inversión en aire acondiciondo, sistema de posicionamiento a tierra, sala de energía (tableros, subtableros y cableado), grupo electrógeno y una subestación (acometida, celda y tablero). </t>
  </si>
  <si>
    <t>Energía DC :</t>
  </si>
  <si>
    <t>Los mismos que para energía AC + un cuadro de fuerza de 3000 A.</t>
  </si>
  <si>
    <t>Energía AC Estabilizada :</t>
  </si>
  <si>
    <t>Los mismos que para energía AC + costo de la UPS (relativa a la potencia de los equipos)</t>
  </si>
  <si>
    <t>Inversión Inicial (relativa a un entrante) Soles sin IGV</t>
  </si>
  <si>
    <t>Cálculos corregidos a capacidad instalada e información de Inversión detallada enviada en respuesta a requerimiento.</t>
  </si>
  <si>
    <t>ZONAS</t>
  </si>
  <si>
    <t>TIPO</t>
  </si>
  <si>
    <t>PRODUCTO</t>
  </si>
  <si>
    <t>INVERSIÓN INICIAL SOLES x KW</t>
  </si>
  <si>
    <t>CONDICIONES TÉCNICAS DEL SITIO</t>
  </si>
  <si>
    <t>ZONA A y B</t>
  </si>
  <si>
    <t>Edifico principal</t>
  </si>
  <si>
    <t>- Edificios ubicados en centro de capitales de departamento. 
- Localidades con energía comercial las 24 hrs todo el año
- Sitios sin problemas de siniestros en red de energía
- Posible cortes programados no mayor a 4 hrs.
- Salas con aire acondicionado y respaldo de grupo electrógeno.</t>
  </si>
  <si>
    <t xml:space="preserve">Energía AC </t>
  </si>
  <si>
    <t>ZONA C y D</t>
  </si>
  <si>
    <t>Edifico URA</t>
  </si>
  <si>
    <t>- Edificios ubicados en Centros Urbanos. 
- Localidades con energía comercial las 24 hrs todo el año
- Sitios sin problemas de siniestros en red de energía
- Posible cortes programados no mayor a 4 hrs.
- Salas con aire acondicionado y respaldo de grupo electrógeno.</t>
  </si>
  <si>
    <t>ZONA E</t>
  </si>
  <si>
    <t>Edifico remoto</t>
  </si>
  <si>
    <t>- Edificios ubicados en Centros Poblados Rurales o cerros. 
- Localidades con energía comercial las 24 hrs todo el año
- Sitios sin problemas de siniestros en red de energía
- Posible cortes programados no mayor a 4 hrs.
- Sólo edificios donde existe grupo electrógeno.
- Facilidades de climatización sujeto a estudio especial.</t>
  </si>
  <si>
    <t>EDIFICIO PRINCIPAL</t>
  </si>
  <si>
    <t>MI</t>
  </si>
  <si>
    <t>ZONA A</t>
  </si>
  <si>
    <t>MII</t>
  </si>
  <si>
    <t>ZONA B</t>
  </si>
  <si>
    <t>PI</t>
  </si>
  <si>
    <t>ZONA C</t>
  </si>
  <si>
    <t>Zonas urbanas de capitales de Departamento:Tumbes, Piura, Chiclayo, Trujillo, Chimbote, Ica , Arequipa, Moquegua, Tacna, Puno, Cusco, Apurímac, Ayacucho, Huancavelica, Huancayo, Pasco, Huanuco, San Martin, Amazonas, Cajamarca, Iquitos, Ucayali, Madre de Dios</t>
  </si>
  <si>
    <t>PII</t>
  </si>
  <si>
    <t>ZONA D</t>
  </si>
  <si>
    <t>El resto de provincias, Lunahuana</t>
  </si>
  <si>
    <t>CER</t>
  </si>
  <si>
    <t>Cerros Lima y Provincia</t>
  </si>
  <si>
    <t>TC utilizado por Telefónica</t>
  </si>
  <si>
    <t>TC utilizado por OSIPTEL</t>
  </si>
  <si>
    <t>Sin sobrecosto del 15% (por replicar costos del entrante)</t>
  </si>
  <si>
    <t>Tipo de cambio S/. por US$</t>
  </si>
  <si>
    <t xml:space="preserve">WACC anual </t>
  </si>
  <si>
    <t xml:space="preserve">WACC mensual </t>
  </si>
  <si>
    <t>** Estudios (re-levantamiento de carga y potencia, acondicionamiento y tableros, línea acometida y toma a tierra y otros)</t>
  </si>
  <si>
    <t>Inversión previsional*</t>
  </si>
  <si>
    <t>Estudios**</t>
  </si>
  <si>
    <t>CENTRALES (EDIFICIO PRINCIPAL) - Zona A y B</t>
  </si>
  <si>
    <t>EDIFICIO URA - Zona C y D</t>
  </si>
  <si>
    <t>EDIFICIO REMOTO - Zona E</t>
  </si>
  <si>
    <t>INVERSIÓN INCREMENTAL**</t>
  </si>
  <si>
    <t>Montos con información detallada enviada en respuesta a requerimiento</t>
  </si>
  <si>
    <t>Información sin sobrecosto del 15% (por replicar costos del entrante)</t>
  </si>
  <si>
    <t>Información complementaria enviada mediante carta DR-107-C-0101-RE-13 (enviada el 29.01.2014)</t>
  </si>
  <si>
    <t>* La propuesta de TDP considera una inversión previsional estimada en base a 5 KW adicionales por cualquier riesgo operativo  (que no se considera), además de un componente de "Estudios".</t>
  </si>
  <si>
    <t>** Corresponde al rubro "Estudios" (re-levantamiento de carga y potencia, acondicionamiento y tableros, línea acometida y toma a tierra y otros) que si se considera por ser una prestación real.</t>
  </si>
  <si>
    <t>Breña, Cercado de Lima, Chorrillos, Jesus Maria, Lince, Magdalena, Pueblo Libre, Rimac, San Miguel, Surquillo,Ate, Comas, El Agustino, La victoria, San Juan de Lurigancho, San Luis, San Martin de Porres, Villa Maria del Triunfo, Los Olivos</t>
  </si>
  <si>
    <t>Barranco, La Molina, Miraflores, San Borja, San Isidro, Santiago de Surco.</t>
  </si>
  <si>
    <t>Definición Ubicaciones (revisado por OSIPTEL)</t>
  </si>
  <si>
    <r>
      <t xml:space="preserve">INVERSIÓN </t>
    </r>
    <r>
      <rPr>
        <b/>
        <u/>
        <sz val="10"/>
        <color theme="0"/>
        <rFont val="Calibri"/>
        <family val="2"/>
        <scheme val="minor"/>
      </rPr>
      <t>incremental</t>
    </r>
  </si>
  <si>
    <r>
      <t xml:space="preserve">CAPEX </t>
    </r>
    <r>
      <rPr>
        <b/>
        <u/>
        <sz val="10"/>
        <color theme="0"/>
        <rFont val="Calibri"/>
        <family val="2"/>
        <scheme val="minor"/>
      </rPr>
      <t>incremental</t>
    </r>
  </si>
  <si>
    <r>
      <t xml:space="preserve">CAPEX </t>
    </r>
    <r>
      <rPr>
        <b/>
        <u/>
        <sz val="10"/>
        <color theme="0"/>
        <rFont val="Calibri"/>
        <family val="2"/>
        <scheme val="minor"/>
      </rPr>
      <t>incremental (por entrante)</t>
    </r>
  </si>
  <si>
    <t>PARÁMETROS GENERALES</t>
  </si>
  <si>
    <t>RESUMEN DE ENERGÍA</t>
  </si>
</sst>
</file>

<file path=xl/styles.xml><?xml version="1.0" encoding="utf-8"?>
<styleSheet xmlns="http://schemas.openxmlformats.org/spreadsheetml/2006/main" xmlns:mc="http://schemas.openxmlformats.org/markup-compatibility/2006" xmlns:x14ac="http://schemas.microsoft.com/office/spreadsheetml/2009/9/ac" mc:Ignorable="x14ac">
  <numFmts count="31">
    <numFmt numFmtId="6" formatCode="&quot;S/.&quot;\ #,##0;[Red]&quot;S/.&quot;\ \-#,##0"/>
    <numFmt numFmtId="8" formatCode="&quot;S/.&quot;\ #,##0.00;[Red]&quot;S/.&quot;\ \-#,##0.00"/>
    <numFmt numFmtId="41" formatCode="_ * #,##0_ ;_ * \-#,##0_ ;_ * &quot;-&quot;_ ;_ @_ "/>
    <numFmt numFmtId="43" formatCode="_ * #,##0.00_ ;_ * \-#,##0.00_ ;_ * &quot;-&quot;??_ ;_ @_ "/>
    <numFmt numFmtId="164" formatCode="_ * #,##0_ ;_ * \-#,##0_ ;_ * &quot;-&quot;??_ ;_ @_ "/>
    <numFmt numFmtId="165" formatCode="&quot;$&quot;#,##0.0000_);\(&quot;$&quot;#,##0.0000\)"/>
    <numFmt numFmtId="166" formatCode="_(&quot;$&quot;* #,##0_);_(&quot;$&quot;* \(#,##0\);_(&quot;$&quot;* &quot;-&quot;_);_(@_)"/>
    <numFmt numFmtId="167" formatCode="_ [$€-2]* #,##0.00_ ;_ [$€-2]* \-#,##0.00_ ;_ [$€-2]* &quot;-&quot;??_ "/>
    <numFmt numFmtId="168" formatCode="#,##0.0_);\(#,##0.0\)"/>
    <numFmt numFmtId="169" formatCode="#,###"/>
    <numFmt numFmtId="170" formatCode="_-* #,##0.00\ _p_t_a_-;\-* #,##0.00\ _p_t_a_-;_-* &quot;-&quot;??\ _p_t_a_-;_-@_-"/>
    <numFmt numFmtId="171" formatCode="_(* #,##0.00_);_(* \(#,##0.00\);_(* &quot;-&quot;??_);_(@_)"/>
    <numFmt numFmtId="172" formatCode="_-* #,##0.00_-;\-* #,##0.00_-;_-* &quot;-&quot;??_-;_-@_-"/>
    <numFmt numFmtId="173" formatCode="_-* #,##0\ _F_-;\-* #,##0\ _F_-;_-* &quot;-&quot;\ _F_-;_-@_-"/>
    <numFmt numFmtId="174" formatCode="_-* #,##0.00\ _F_-;\-* #,##0.00\ _F_-;_-* &quot;-&quot;??\ _F_-;_-@_-"/>
    <numFmt numFmtId="175" formatCode="_-* #,##0\ &quot;F&quot;_-;\-* #,##0\ &quot;F&quot;_-;_-* &quot;-&quot;\ &quot;F&quot;_-;_-@_-"/>
    <numFmt numFmtId="176" formatCode="_-* #,##0.00\ &quot;F&quot;_-;\-* #,##0.00\ &quot;F&quot;_-;_-* &quot;-&quot;??\ &quot;F&quot;_-;_-@_-"/>
    <numFmt numFmtId="177" formatCode="\$#,#00"/>
    <numFmt numFmtId="178" formatCode="\10000"/>
    <numFmt numFmtId="179" formatCode="&quot;$&quot;#,##0_);\(&quot;$&quot;#,##0\)"/>
    <numFmt numFmtId="180" formatCode="mm/dd/yy"/>
    <numFmt numFmtId="181" formatCode="_-&quot;£&quot;* #,##0_-;\-&quot;£&quot;* #,##0_-;_-&quot;£&quot;* &quot;-&quot;_-;_-@_-"/>
    <numFmt numFmtId="182" formatCode="_-&quot;£&quot;* #,##0.00_-;\-&quot;£&quot;* #,##0.00_-;_-&quot;£&quot;* &quot;-&quot;??_-;_-@_-"/>
    <numFmt numFmtId="183" formatCode="#,##0&quot;£&quot;_);[Red]\(#,##0&quot;£&quot;\)"/>
    <numFmt numFmtId="184" formatCode="0.000&quot;  &quot;"/>
    <numFmt numFmtId="185" formatCode="_(* #,##0_);_(* \(#,##0\);_(* &quot;-&quot;_);_(@_)"/>
    <numFmt numFmtId="186" formatCode="_(&quot;$&quot;* #,##0.00_);_(&quot;$&quot;* \(#,##0.00\);_(&quot;$&quot;* &quot;-&quot;??_);_(@_)"/>
    <numFmt numFmtId="187" formatCode="0.0%"/>
    <numFmt numFmtId="188" formatCode="_ * #,##0.0_ ;_ * \-#,##0.0_ ;_ * &quot;-&quot;??_ ;_ @_ "/>
    <numFmt numFmtId="189" formatCode="_ * #,##0.000_ ;_ * \-#,##0.000_ ;_ * &quot;-&quot;??_ ;_ @_ "/>
    <numFmt numFmtId="190" formatCode="_ * #,##0.00_ ;_ * \-#,##0.00_ ;_ * &quot;-&quot;?_ ;_ @_ "/>
  </numFmts>
  <fonts count="67">
    <font>
      <sz val="11"/>
      <color theme="1"/>
      <name val="Calibri"/>
      <family val="2"/>
      <scheme val="minor"/>
    </font>
    <font>
      <sz val="11"/>
      <color theme="1"/>
      <name val="Calibri"/>
      <family val="2"/>
      <scheme val="minor"/>
    </font>
    <font>
      <sz val="10"/>
      <name val="Arial"/>
      <family val="2"/>
    </font>
    <font>
      <b/>
      <sz val="10"/>
      <color indexed="8"/>
      <name val="Arial"/>
      <family val="2"/>
    </font>
    <font>
      <sz val="10"/>
      <color indexed="8"/>
      <name val="Arial"/>
      <family val="2"/>
    </font>
    <font>
      <sz val="8"/>
      <name val="Arial"/>
      <family val="2"/>
    </font>
    <font>
      <b/>
      <sz val="8"/>
      <color indexed="8"/>
      <name val="Arial"/>
      <family val="2"/>
    </font>
    <font>
      <b/>
      <sz val="10"/>
      <name val="Arial"/>
      <family val="2"/>
    </font>
    <font>
      <sz val="10"/>
      <name val="Geneva"/>
    </font>
    <font>
      <sz val="10"/>
      <name val="Helv"/>
    </font>
    <font>
      <sz val="8"/>
      <name val="Times New Roman"/>
      <family val="1"/>
    </font>
    <font>
      <b/>
      <sz val="14"/>
      <color indexed="10"/>
      <name val="Arial"/>
      <family val="2"/>
    </font>
    <font>
      <sz val="10"/>
      <name val="BERNHARD"/>
    </font>
    <font>
      <sz val="10"/>
      <name val="MS Serif"/>
      <family val="1"/>
    </font>
    <font>
      <sz val="10"/>
      <name val="Courier"/>
      <family val="3"/>
    </font>
    <font>
      <sz val="1"/>
      <color indexed="8"/>
      <name val="Courier"/>
      <family val="3"/>
    </font>
    <font>
      <b/>
      <sz val="14"/>
      <color indexed="12"/>
      <name val="Arial"/>
      <family val="2"/>
    </font>
    <font>
      <b/>
      <sz val="1"/>
      <color indexed="8"/>
      <name val="Courier"/>
      <family val="3"/>
    </font>
    <font>
      <sz val="10"/>
      <color indexed="16"/>
      <name val="MS Serif"/>
      <family val="1"/>
    </font>
    <font>
      <sz val="10"/>
      <name val="Helv"/>
      <charset val="204"/>
    </font>
    <font>
      <sz val="10"/>
      <name val="Century Gothic"/>
      <family val="2"/>
    </font>
    <font>
      <b/>
      <sz val="12"/>
      <name val="Arial"/>
      <family val="2"/>
    </font>
    <font>
      <sz val="12"/>
      <name val="Helv"/>
    </font>
    <font>
      <sz val="12"/>
      <color indexed="9"/>
      <name val="Helv"/>
    </font>
    <font>
      <sz val="10"/>
      <color indexed="11"/>
      <name val="Helv"/>
    </font>
    <font>
      <sz val="10"/>
      <name val="MS Sans Serif"/>
      <family val="2"/>
    </font>
    <font>
      <sz val="7"/>
      <name val="Small Fonts"/>
      <family val="2"/>
    </font>
    <font>
      <sz val="10"/>
      <color indexed="8"/>
      <name val="TheSansCorrespondence"/>
      <family val="2"/>
    </font>
    <font>
      <sz val="11"/>
      <name val="‚l‚r –¾’©"/>
      <charset val="128"/>
    </font>
    <font>
      <sz val="10"/>
      <name val="Tms Rmn"/>
    </font>
    <font>
      <b/>
      <sz val="10"/>
      <name val="MS Sans Serif"/>
      <family val="2"/>
    </font>
    <font>
      <sz val="8"/>
      <name val="Helv"/>
    </font>
    <font>
      <sz val="10"/>
      <name val="Times New Roman"/>
      <family val="1"/>
    </font>
    <font>
      <b/>
      <sz val="12"/>
      <name val="MS Sans Serif"/>
      <family val="2"/>
    </font>
    <font>
      <sz val="12"/>
      <name val="MS Sans Serif"/>
      <family val="2"/>
    </font>
    <font>
      <b/>
      <sz val="8"/>
      <color indexed="8"/>
      <name val="Helv"/>
    </font>
    <font>
      <b/>
      <sz val="10"/>
      <color indexed="10"/>
      <name val="Helv"/>
    </font>
    <font>
      <sz val="12"/>
      <name val="宋体"/>
      <charset val="134"/>
    </font>
    <font>
      <sz val="11"/>
      <name val="ＭＳ Ｐゴシック"/>
      <family val="3"/>
      <charset val="128"/>
    </font>
    <font>
      <sz val="9"/>
      <color theme="1"/>
      <name val="Calibri"/>
      <family val="2"/>
      <scheme val="minor"/>
    </font>
    <font>
      <sz val="10"/>
      <color rgb="FF0000CC"/>
      <name val="Arial"/>
      <family val="2"/>
    </font>
    <font>
      <b/>
      <sz val="11"/>
      <color theme="1"/>
      <name val="Calibri"/>
      <family val="2"/>
      <scheme val="minor"/>
    </font>
    <font>
      <sz val="9"/>
      <color rgb="FF0000CC"/>
      <name val="Arial"/>
      <family val="2"/>
    </font>
    <font>
      <b/>
      <sz val="10"/>
      <color theme="1"/>
      <name val="Calibri"/>
      <family val="2"/>
      <scheme val="minor"/>
    </font>
    <font>
      <sz val="9"/>
      <name val="Arial"/>
      <family val="2"/>
    </font>
    <font>
      <sz val="10"/>
      <color theme="1"/>
      <name val="Calibri"/>
      <family val="2"/>
      <scheme val="minor"/>
    </font>
    <font>
      <b/>
      <sz val="12"/>
      <color theme="1"/>
      <name val="Calibri"/>
      <family val="2"/>
      <scheme val="minor"/>
    </font>
    <font>
      <sz val="11"/>
      <name val="Calibri"/>
      <family val="2"/>
      <scheme val="minor"/>
    </font>
    <font>
      <b/>
      <sz val="10"/>
      <name val="Calibri"/>
      <family val="2"/>
      <scheme val="minor"/>
    </font>
    <font>
      <sz val="10"/>
      <name val="Calibri"/>
      <family val="2"/>
      <scheme val="minor"/>
    </font>
    <font>
      <sz val="10"/>
      <color rgb="FF0000CC"/>
      <name val="Calibri"/>
      <family val="2"/>
      <scheme val="minor"/>
    </font>
    <font>
      <b/>
      <sz val="11"/>
      <color theme="0"/>
      <name val="Calibri"/>
      <family val="2"/>
      <scheme val="minor"/>
    </font>
    <font>
      <b/>
      <sz val="20"/>
      <color theme="1"/>
      <name val="Calibri"/>
      <family val="2"/>
      <scheme val="minor"/>
    </font>
    <font>
      <sz val="10"/>
      <color theme="0"/>
      <name val="Calibri"/>
      <family val="2"/>
      <scheme val="minor"/>
    </font>
    <font>
      <b/>
      <sz val="10"/>
      <color theme="0"/>
      <name val="Calibri"/>
      <family val="2"/>
      <scheme val="minor"/>
    </font>
    <font>
      <b/>
      <u/>
      <sz val="10"/>
      <color theme="0"/>
      <name val="Calibri"/>
      <family val="2"/>
      <scheme val="minor"/>
    </font>
    <font>
      <b/>
      <sz val="10"/>
      <color theme="0"/>
      <name val="Calibri"/>
      <family val="2"/>
    </font>
    <font>
      <b/>
      <sz val="10"/>
      <color rgb="FFFFFFFF"/>
      <name val="Calibri"/>
      <family val="2"/>
    </font>
    <font>
      <sz val="10"/>
      <color theme="1"/>
      <name val="Times New Roman"/>
      <family val="1"/>
    </font>
    <font>
      <sz val="10"/>
      <color rgb="FF000000"/>
      <name val="Calibri"/>
      <family val="2"/>
    </font>
    <font>
      <b/>
      <sz val="10"/>
      <color rgb="FF000000"/>
      <name val="Calibri"/>
      <family val="2"/>
    </font>
    <font>
      <b/>
      <sz val="10"/>
      <color theme="1"/>
      <name val="Times New Roman"/>
      <family val="1"/>
    </font>
    <font>
      <sz val="10"/>
      <color rgb="FFFFFFFF"/>
      <name val="Calibri"/>
      <family val="2"/>
    </font>
    <font>
      <b/>
      <sz val="10"/>
      <color rgb="FFFFFFFF"/>
      <name val="Calibri"/>
      <family val="2"/>
      <scheme val="minor"/>
    </font>
    <font>
      <b/>
      <sz val="10"/>
      <color rgb="FF000000"/>
      <name val="Calibri"/>
      <family val="2"/>
      <scheme val="minor"/>
    </font>
    <font>
      <sz val="10"/>
      <color rgb="FF000000"/>
      <name val="Calibri"/>
      <family val="2"/>
      <scheme val="minor"/>
    </font>
    <font>
      <sz val="10"/>
      <color rgb="FFFFFFFF"/>
      <name val="Calibri"/>
      <family val="2"/>
      <scheme val="minor"/>
    </font>
  </fonts>
  <fills count="17">
    <fill>
      <patternFill patternType="none"/>
    </fill>
    <fill>
      <patternFill patternType="gray125"/>
    </fill>
    <fill>
      <patternFill patternType="solid">
        <fgColor rgb="FF548DD4"/>
        <bgColor indexed="64"/>
      </patternFill>
    </fill>
    <fill>
      <patternFill patternType="solid">
        <fgColor rgb="FFFFC000"/>
        <bgColor indexed="64"/>
      </patternFill>
    </fill>
    <fill>
      <patternFill patternType="solid">
        <fgColor theme="0"/>
        <bgColor indexed="64"/>
      </patternFill>
    </fill>
    <fill>
      <patternFill patternType="solid">
        <fgColor theme="0" tint="-4.9989318521683403E-2"/>
        <bgColor indexed="64"/>
      </patternFill>
    </fill>
    <fill>
      <patternFill patternType="solid">
        <fgColor indexed="22"/>
        <bgColor indexed="64"/>
      </patternFill>
    </fill>
    <fill>
      <patternFill patternType="solid">
        <fgColor indexed="43"/>
        <bgColor indexed="64"/>
      </patternFill>
    </fill>
    <fill>
      <patternFill patternType="solid">
        <fgColor indexed="38"/>
      </patternFill>
    </fill>
    <fill>
      <patternFill patternType="solid">
        <fgColor indexed="9"/>
        <bgColor indexed="64"/>
      </patternFill>
    </fill>
    <fill>
      <patternFill patternType="solid">
        <fgColor indexed="15"/>
      </patternFill>
    </fill>
    <fill>
      <patternFill patternType="solid">
        <fgColor indexed="12"/>
      </patternFill>
    </fill>
    <fill>
      <patternFill patternType="solid">
        <fgColor indexed="9"/>
        <bgColor indexed="9"/>
      </patternFill>
    </fill>
    <fill>
      <patternFill patternType="solid">
        <fgColor rgb="FF4F81BD"/>
        <bgColor indexed="64"/>
      </patternFill>
    </fill>
    <fill>
      <patternFill patternType="solid">
        <fgColor theme="0"/>
        <bgColor rgb="FF000000"/>
      </patternFill>
    </fill>
    <fill>
      <patternFill patternType="solid">
        <fgColor theme="4"/>
        <bgColor indexed="64"/>
      </patternFill>
    </fill>
    <fill>
      <patternFill patternType="solid">
        <fgColor theme="4"/>
        <bgColor rgb="FF000000"/>
      </patternFill>
    </fill>
  </fills>
  <borders count="33">
    <border>
      <left/>
      <right/>
      <top/>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top/>
      <bottom style="medium">
        <color indexed="64"/>
      </bottom>
      <diagonal/>
    </border>
    <border>
      <left style="medium">
        <color rgb="FF4F81BD"/>
      </left>
      <right/>
      <top style="medium">
        <color rgb="FF4F81BD"/>
      </top>
      <bottom/>
      <diagonal/>
    </border>
    <border>
      <left/>
      <right/>
      <top style="medium">
        <color rgb="FF4F81BD"/>
      </top>
      <bottom/>
      <diagonal/>
    </border>
    <border>
      <left/>
      <right style="medium">
        <color rgb="FF4F81BD"/>
      </right>
      <top style="medium">
        <color rgb="FF4F81BD"/>
      </top>
      <bottom/>
      <diagonal/>
    </border>
    <border>
      <left/>
      <right style="medium">
        <color rgb="FF4F81BD"/>
      </right>
      <top/>
      <bottom/>
      <diagonal/>
    </border>
    <border>
      <left style="medium">
        <color rgb="FF4F81BD"/>
      </left>
      <right/>
      <top style="medium">
        <color rgb="FF4F81BD"/>
      </top>
      <bottom style="medium">
        <color rgb="FF4F81BD"/>
      </bottom>
      <diagonal/>
    </border>
    <border>
      <left/>
      <right/>
      <top style="medium">
        <color rgb="FF4F81BD"/>
      </top>
      <bottom style="medium">
        <color rgb="FF4F81BD"/>
      </bottom>
      <diagonal/>
    </border>
    <border>
      <left/>
      <right style="medium">
        <color rgb="FF4F81BD"/>
      </right>
      <top style="medium">
        <color rgb="FF4F81BD"/>
      </top>
      <bottom style="medium">
        <color rgb="FF4F81BD"/>
      </bottom>
      <diagonal/>
    </border>
    <border>
      <left style="medium">
        <color rgb="FF4F81BD"/>
      </left>
      <right/>
      <top/>
      <bottom style="medium">
        <color rgb="FF4F81BD"/>
      </bottom>
      <diagonal/>
    </border>
    <border>
      <left/>
      <right/>
      <top/>
      <bottom style="medium">
        <color rgb="FF4F81BD"/>
      </bottom>
      <diagonal/>
    </border>
    <border>
      <left/>
      <right style="medium">
        <color rgb="FF4F81BD"/>
      </right>
      <top/>
      <bottom style="medium">
        <color rgb="FF4F81BD"/>
      </bottom>
      <diagonal/>
    </border>
    <border>
      <left style="medium">
        <color rgb="FF4F81BD"/>
      </left>
      <right style="medium">
        <color rgb="FF4F81BD"/>
      </right>
      <top style="medium">
        <color rgb="FF4F81BD"/>
      </top>
      <bottom style="medium">
        <color rgb="FF4F81BD"/>
      </bottom>
      <diagonal/>
    </border>
    <border>
      <left style="medium">
        <color rgb="FF4F81BD"/>
      </left>
      <right style="medium">
        <color rgb="FF4F81BD"/>
      </right>
      <top/>
      <bottom style="medium">
        <color rgb="FF4F81BD"/>
      </bottom>
      <diagonal/>
    </border>
    <border>
      <left style="thin">
        <color indexed="64"/>
      </left>
      <right/>
      <top style="thin">
        <color indexed="64"/>
      </top>
      <bottom style="thin">
        <color indexed="64"/>
      </bottom>
      <diagonal/>
    </border>
    <border>
      <left style="medium">
        <color rgb="FF4F81BD"/>
      </left>
      <right style="medium">
        <color rgb="FF4F81BD"/>
      </right>
      <top style="medium">
        <color rgb="FF4F81BD"/>
      </top>
      <bottom/>
      <diagonal/>
    </border>
    <border>
      <left style="medium">
        <color rgb="FF4F81BD"/>
      </left>
      <right style="medium">
        <color rgb="FF4F81BD"/>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18">
    <xf numFmtId="0" fontId="0" fillId="0" borderId="0"/>
    <xf numFmtId="43" fontId="1" fillId="0" borderId="0" applyFont="0" applyFill="0" applyBorder="0" applyAlignment="0" applyProtection="0"/>
    <xf numFmtId="0" fontId="2" fillId="0" borderId="0"/>
    <xf numFmtId="0" fontId="3" fillId="6" borderId="2">
      <alignment wrapText="1"/>
    </xf>
    <xf numFmtId="0" fontId="6" fillId="6" borderId="2">
      <alignment horizontal="center" wrapText="1"/>
    </xf>
    <xf numFmtId="164" fontId="4" fillId="7" borderId="8"/>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7"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8" fillId="0" borderId="0"/>
    <xf numFmtId="0" fontId="9" fillId="0" borderId="0"/>
    <xf numFmtId="0" fontId="2" fillId="0" borderId="0"/>
    <xf numFmtId="0" fontId="2" fillId="0" borderId="0"/>
    <xf numFmtId="0" fontId="2" fillId="0" borderId="0" applyNumberFormat="0" applyFill="0" applyBorder="0" applyAlignment="0" applyProtection="0"/>
    <xf numFmtId="0" fontId="8" fillId="0" borderId="0"/>
    <xf numFmtId="0" fontId="10" fillId="0" borderId="0">
      <alignment horizontal="center" wrapText="1"/>
      <protection locked="0"/>
    </xf>
    <xf numFmtId="49" fontId="11" fillId="0" borderId="0" applyNumberFormat="0" applyBorder="0">
      <alignment vertical="center"/>
    </xf>
    <xf numFmtId="0" fontId="2" fillId="8" borderId="0"/>
    <xf numFmtId="165" fontId="2" fillId="0" borderId="0" applyFill="0" applyBorder="0" applyAlignment="0"/>
    <xf numFmtId="41" fontId="2" fillId="0" borderId="0" applyFont="0" applyFill="0" applyBorder="0" applyAlignment="0" applyProtection="0"/>
    <xf numFmtId="0" fontId="12" fillId="0" borderId="0"/>
    <xf numFmtId="0" fontId="9" fillId="0" borderId="0"/>
    <xf numFmtId="0" fontId="12" fillId="0" borderId="0"/>
    <xf numFmtId="0" fontId="9" fillId="0" borderId="0"/>
    <xf numFmtId="0" fontId="13" fillId="0" borderId="0" applyNumberFormat="0" applyAlignment="0">
      <alignment horizontal="left"/>
    </xf>
    <xf numFmtId="0" fontId="14" fillId="0" borderId="0" applyNumberFormat="0" applyAlignment="0"/>
    <xf numFmtId="166" fontId="2" fillId="0" borderId="0" applyFont="0" applyFill="0" applyBorder="0" applyAlignment="0" applyProtection="0"/>
    <xf numFmtId="0" fontId="15" fillId="0" borderId="0">
      <protection locked="0"/>
    </xf>
    <xf numFmtId="0" fontId="9" fillId="0" borderId="0"/>
    <xf numFmtId="0" fontId="16" fillId="0" borderId="0" applyNumberFormat="0" applyBorder="0"/>
    <xf numFmtId="0" fontId="17" fillId="0" borderId="0">
      <protection locked="0"/>
    </xf>
    <xf numFmtId="0" fontId="17" fillId="0" borderId="0">
      <protection locked="0"/>
    </xf>
    <xf numFmtId="0" fontId="18" fillId="0" borderId="0" applyNumberFormat="0" applyAlignment="0">
      <alignment horizontal="left"/>
    </xf>
    <xf numFmtId="0" fontId="19" fillId="0" borderId="0"/>
    <xf numFmtId="0" fontId="2" fillId="0" borderId="0"/>
    <xf numFmtId="0" fontId="9" fillId="0" borderId="0"/>
    <xf numFmtId="0" fontId="19" fillId="0" borderId="0"/>
    <xf numFmtId="0" fontId="2" fillId="0" borderId="0"/>
    <xf numFmtId="167" fontId="20" fillId="0" borderId="0" applyFont="0" applyFill="0" applyBorder="0" applyAlignment="0" applyProtection="0"/>
    <xf numFmtId="0" fontId="15" fillId="0" borderId="0">
      <protection locked="0"/>
    </xf>
    <xf numFmtId="0" fontId="15" fillId="0" borderId="0">
      <protection locked="0"/>
    </xf>
    <xf numFmtId="0" fontId="15" fillId="0" borderId="0">
      <protection locked="0"/>
    </xf>
    <xf numFmtId="0" fontId="15" fillId="0" borderId="0">
      <protection locked="0"/>
    </xf>
    <xf numFmtId="0" fontId="15" fillId="0" borderId="0">
      <protection locked="0"/>
    </xf>
    <xf numFmtId="0" fontId="15" fillId="0" borderId="0">
      <protection locked="0"/>
    </xf>
    <xf numFmtId="0" fontId="15" fillId="0" borderId="0">
      <protection locked="0"/>
    </xf>
    <xf numFmtId="0" fontId="15" fillId="0" borderId="0">
      <protection locked="0"/>
    </xf>
    <xf numFmtId="0" fontId="15" fillId="0" borderId="0">
      <protection locked="0"/>
    </xf>
    <xf numFmtId="38" fontId="5" fillId="6" borderId="0" applyNumberFormat="0" applyBorder="0" applyAlignment="0" applyProtection="0"/>
    <xf numFmtId="0" fontId="21" fillId="0" borderId="1" applyNumberFormat="0" applyAlignment="0" applyProtection="0">
      <alignment horizontal="left" vertical="center"/>
    </xf>
    <xf numFmtId="0" fontId="21" fillId="0" borderId="7">
      <alignment horizontal="left" vertical="center"/>
    </xf>
    <xf numFmtId="10" fontId="5" fillId="9" borderId="2" applyNumberFormat="0" applyBorder="0" applyAlignment="0" applyProtection="0"/>
    <xf numFmtId="168" fontId="22" fillId="10" borderId="0"/>
    <xf numFmtId="168" fontId="23" fillId="11" borderId="0"/>
    <xf numFmtId="169" fontId="24" fillId="0" borderId="6" applyNumberFormat="0" applyFill="0" applyBorder="0" applyAlignment="0" applyProtection="0">
      <alignment horizontal="center"/>
    </xf>
    <xf numFmtId="38" fontId="25" fillId="0" borderId="0" applyFont="0" applyFill="0" applyBorder="0" applyAlignment="0" applyProtection="0"/>
    <xf numFmtId="40" fontId="25"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2"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3" fontId="2" fillId="0" borderId="0" applyFont="0" applyFill="0" applyBorder="0" applyAlignment="0" applyProtection="0"/>
    <xf numFmtId="174" fontId="2" fillId="0" borderId="0" applyFont="0" applyFill="0" applyBorder="0" applyAlignment="0" applyProtection="0"/>
    <xf numFmtId="175" fontId="2" fillId="0" borderId="0" applyFont="0" applyFill="0" applyBorder="0" applyAlignment="0" applyProtection="0"/>
    <xf numFmtId="176" fontId="2" fillId="0" borderId="0" applyFont="0" applyFill="0" applyBorder="0" applyAlignment="0" applyProtection="0"/>
    <xf numFmtId="177" fontId="15" fillId="0" borderId="0">
      <protection locked="0"/>
    </xf>
    <xf numFmtId="37" fontId="26" fillId="0" borderId="0"/>
    <xf numFmtId="178" fontId="2" fillId="0" borderId="0"/>
    <xf numFmtId="0" fontId="2" fillId="0" borderId="0"/>
    <xf numFmtId="0" fontId="2" fillId="0" borderId="0"/>
    <xf numFmtId="0" fontId="2" fillId="0" borderId="0"/>
    <xf numFmtId="0" fontId="2" fillId="0" borderId="0" applyNumberFormat="0" applyFill="0" applyBorder="0" applyAlignment="0" applyProtection="0"/>
    <xf numFmtId="0" fontId="2" fillId="0" borderId="0"/>
    <xf numFmtId="0" fontId="27" fillId="0" borderId="0"/>
    <xf numFmtId="0" fontId="9" fillId="0" borderId="0"/>
    <xf numFmtId="40" fontId="28" fillId="0" borderId="0" applyFont="0" applyFill="0" applyBorder="0" applyAlignment="0" applyProtection="0"/>
    <xf numFmtId="38" fontId="28" fillId="0" borderId="0" applyFont="0" applyFill="0" applyBorder="0" applyAlignment="0" applyProtection="0"/>
    <xf numFmtId="14" fontId="10" fillId="0" borderId="0">
      <alignment horizontal="center" wrapText="1"/>
      <protection locked="0"/>
    </xf>
    <xf numFmtId="10"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9" fontId="29" fillId="0" borderId="0"/>
    <xf numFmtId="0" fontId="25" fillId="0" borderId="0" applyNumberFormat="0" applyFont="0" applyFill="0" applyBorder="0" applyAlignment="0" applyProtection="0">
      <alignment horizontal="left"/>
    </xf>
    <xf numFmtId="15" fontId="25" fillId="0" borderId="0" applyFont="0" applyFill="0" applyBorder="0" applyAlignment="0" applyProtection="0"/>
    <xf numFmtId="4" fontId="25" fillId="0" borderId="0" applyFont="0" applyFill="0" applyBorder="0" applyAlignment="0" applyProtection="0"/>
    <xf numFmtId="0" fontId="30" fillId="0" borderId="9">
      <alignment horizontal="center"/>
    </xf>
    <xf numFmtId="3" fontId="25" fillId="0" borderId="0" applyFont="0" applyFill="0" applyBorder="0" applyAlignment="0" applyProtection="0"/>
    <xf numFmtId="180" fontId="31" fillId="0" borderId="0" applyNumberFormat="0" applyFill="0" applyBorder="0" applyAlignment="0" applyProtection="0">
      <alignment horizontal="left"/>
    </xf>
    <xf numFmtId="38" fontId="31" fillId="0" borderId="0"/>
    <xf numFmtId="1" fontId="32" fillId="0" borderId="0" applyBorder="0">
      <alignment horizontal="left" vertical="top" wrapText="1"/>
    </xf>
    <xf numFmtId="0" fontId="2" fillId="0" borderId="0"/>
    <xf numFmtId="0" fontId="33" fillId="0" borderId="2">
      <alignment horizontal="center"/>
    </xf>
    <xf numFmtId="0" fontId="33" fillId="0" borderId="0">
      <alignment horizontal="center" vertical="center"/>
    </xf>
    <xf numFmtId="0" fontId="34" fillId="12" borderId="0" applyNumberFormat="0" applyFill="0">
      <alignment horizontal="left" vertical="center"/>
    </xf>
    <xf numFmtId="40" fontId="35" fillId="0" borderId="0" applyBorder="0">
      <alignment horizontal="right"/>
    </xf>
    <xf numFmtId="169" fontId="36" fillId="0" borderId="6" applyNumberFormat="0" applyFill="0" applyBorder="0" applyAlignment="0" applyProtection="0">
      <alignment horizontal="center"/>
    </xf>
    <xf numFmtId="181" fontId="2" fillId="0" borderId="0" applyFont="0" applyFill="0" applyBorder="0" applyAlignment="0" applyProtection="0"/>
    <xf numFmtId="182" fontId="2" fillId="0" borderId="0" applyFont="0" applyFill="0" applyBorder="0" applyAlignment="0" applyProtection="0"/>
    <xf numFmtId="183" fontId="2" fillId="0" borderId="0" applyFont="0" applyFill="0" applyBorder="0" applyAlignment="0" applyProtection="0"/>
    <xf numFmtId="184" fontId="9" fillId="0" borderId="0" applyFont="0" applyFill="0" applyBorder="0" applyAlignment="0" applyProtection="0"/>
    <xf numFmtId="185" fontId="37" fillId="0" borderId="0" applyFont="0" applyFill="0" applyBorder="0" applyAlignment="0" applyProtection="0"/>
    <xf numFmtId="171" fontId="37" fillId="0" borderId="0" applyFont="0" applyFill="0" applyBorder="0" applyAlignment="0" applyProtection="0"/>
    <xf numFmtId="0" fontId="37" fillId="0" borderId="0"/>
    <xf numFmtId="171" fontId="2" fillId="0" borderId="0" applyFont="0" applyFill="0" applyBorder="0" applyAlignment="0" applyProtection="0"/>
    <xf numFmtId="185" fontId="2" fillId="0" borderId="0" applyFont="0" applyFill="0" applyBorder="0" applyAlignment="0" applyProtection="0"/>
    <xf numFmtId="0" fontId="38" fillId="0" borderId="0"/>
    <xf numFmtId="186" fontId="2" fillId="0" borderId="0" applyFont="0" applyFill="0" applyBorder="0" applyAlignment="0" applyProtection="0"/>
    <xf numFmtId="166" fontId="2" fillId="0" borderId="0" applyFont="0" applyFill="0" applyBorder="0" applyAlignment="0" applyProtection="0"/>
    <xf numFmtId="9" fontId="1" fillId="0" borderId="0" applyFont="0" applyFill="0" applyBorder="0" applyAlignment="0" applyProtection="0"/>
  </cellStyleXfs>
  <cellXfs count="227">
    <xf numFmtId="0" fontId="0" fillId="0" borderId="0" xfId="0"/>
    <xf numFmtId="0" fontId="39" fillId="0" borderId="0" xfId="0" applyFont="1"/>
    <xf numFmtId="0" fontId="0" fillId="0" borderId="0" xfId="0"/>
    <xf numFmtId="0" fontId="41" fillId="0" borderId="0" xfId="0" applyFont="1"/>
    <xf numFmtId="0" fontId="43" fillId="0" borderId="0" xfId="0" applyFont="1"/>
    <xf numFmtId="0" fontId="0" fillId="0" borderId="2" xfId="0" applyBorder="1"/>
    <xf numFmtId="164" fontId="40" fillId="5" borderId="2" xfId="0" applyNumberFormat="1" applyFont="1" applyFill="1" applyBorder="1" applyAlignment="1">
      <alignment horizontal="center"/>
    </xf>
    <xf numFmtId="0" fontId="45" fillId="0" borderId="0" xfId="0" applyFont="1"/>
    <xf numFmtId="0" fontId="45" fillId="0" borderId="0" xfId="0" applyFont="1" applyAlignment="1">
      <alignment horizontal="right"/>
    </xf>
    <xf numFmtId="2" fontId="0" fillId="0" borderId="0" xfId="0" applyNumberFormat="1"/>
    <xf numFmtId="8" fontId="0" fillId="0" borderId="0" xfId="0" applyNumberFormat="1"/>
    <xf numFmtId="10" fontId="0" fillId="0" borderId="0" xfId="117" applyNumberFormat="1" applyFont="1"/>
    <xf numFmtId="4" fontId="0" fillId="0" borderId="0" xfId="0" applyNumberFormat="1"/>
    <xf numFmtId="0" fontId="43" fillId="0" borderId="0" xfId="0" applyFont="1" applyAlignment="1">
      <alignment horizontal="center"/>
    </xf>
    <xf numFmtId="0" fontId="43" fillId="0" borderId="0" xfId="0" applyFont="1" applyAlignment="1">
      <alignment horizontal="center" vertical="center"/>
    </xf>
    <xf numFmtId="43" fontId="46" fillId="0" borderId="0" xfId="0" applyNumberFormat="1" applyFont="1" applyAlignment="1">
      <alignment vertical="center"/>
    </xf>
    <xf numFmtId="0" fontId="43" fillId="0" borderId="0" xfId="0" applyFont="1" applyAlignment="1">
      <alignment horizontal="left"/>
    </xf>
    <xf numFmtId="0" fontId="45" fillId="0" borderId="2" xfId="0" applyFont="1" applyBorder="1" applyAlignment="1">
      <alignment horizontal="center"/>
    </xf>
    <xf numFmtId="0" fontId="43" fillId="0" borderId="2" xfId="0" applyFont="1" applyBorder="1" applyAlignment="1">
      <alignment horizontal="left"/>
    </xf>
    <xf numFmtId="0" fontId="43" fillId="0" borderId="2" xfId="0" applyFont="1" applyBorder="1" applyAlignment="1">
      <alignment horizontal="center" vertical="center"/>
    </xf>
    <xf numFmtId="0" fontId="45" fillId="0" borderId="2" xfId="0" applyFont="1" applyBorder="1"/>
    <xf numFmtId="4" fontId="45" fillId="0" borderId="2" xfId="0" applyNumberFormat="1" applyFont="1" applyBorder="1"/>
    <xf numFmtId="4" fontId="43" fillId="0" borderId="0" xfId="0" applyNumberFormat="1" applyFont="1"/>
    <xf numFmtId="4" fontId="45" fillId="0" borderId="0" xfId="0" applyNumberFormat="1" applyFont="1"/>
    <xf numFmtId="4" fontId="46" fillId="0" borderId="2" xfId="0" applyNumberFormat="1" applyFont="1" applyBorder="1"/>
    <xf numFmtId="43" fontId="41" fillId="0" borderId="0" xfId="1" applyFont="1"/>
    <xf numFmtId="43" fontId="1" fillId="0" borderId="0" xfId="1" applyFont="1"/>
    <xf numFmtId="0" fontId="48" fillId="0" borderId="0" xfId="0" applyFont="1"/>
    <xf numFmtId="0" fontId="43" fillId="3" borderId="0" xfId="0" applyFont="1" applyFill="1"/>
    <xf numFmtId="164" fontId="42" fillId="0" borderId="5" xfId="0" applyNumberFormat="1" applyFont="1" applyFill="1" applyBorder="1"/>
    <xf numFmtId="164" fontId="42" fillId="0" borderId="2" xfId="0" applyNumberFormat="1" applyFont="1" applyFill="1" applyBorder="1"/>
    <xf numFmtId="164" fontId="44" fillId="0" borderId="2" xfId="0" applyNumberFormat="1" applyFont="1" applyFill="1" applyBorder="1" applyAlignment="1">
      <alignment horizontal="center"/>
    </xf>
    <xf numFmtId="43" fontId="40" fillId="0" borderId="2" xfId="0" applyNumberFormat="1" applyFont="1" applyFill="1" applyBorder="1" applyAlignment="1">
      <alignment horizontal="center" vertical="center"/>
    </xf>
    <xf numFmtId="0" fontId="0" fillId="0" borderId="0" xfId="0" applyFill="1" applyAlignment="1">
      <alignment horizontal="right"/>
    </xf>
    <xf numFmtId="0" fontId="0" fillId="0" borderId="0" xfId="0" applyFill="1"/>
    <xf numFmtId="0" fontId="47" fillId="0" borderId="0" xfId="0" applyFont="1" applyFill="1"/>
    <xf numFmtId="0" fontId="52" fillId="0" borderId="0" xfId="0" applyFont="1"/>
    <xf numFmtId="0" fontId="49" fillId="0" borderId="0" xfId="0" applyFont="1"/>
    <xf numFmtId="0" fontId="49" fillId="0" borderId="0" xfId="0" applyFont="1" applyFill="1"/>
    <xf numFmtId="0" fontId="45" fillId="4" borderId="2" xfId="0" applyFont="1" applyFill="1" applyBorder="1" applyAlignment="1">
      <alignment horizontal="center" vertical="center" wrapText="1"/>
    </xf>
    <xf numFmtId="0" fontId="43" fillId="4" borderId="22" xfId="0" applyFont="1" applyFill="1" applyBorder="1" applyAlignment="1">
      <alignment horizontal="center" vertical="center" wrapText="1"/>
    </xf>
    <xf numFmtId="3" fontId="49" fillId="0" borderId="2" xfId="0" applyNumberFormat="1" applyFont="1" applyFill="1" applyBorder="1" applyAlignment="1">
      <alignment vertical="center"/>
    </xf>
    <xf numFmtId="164" fontId="49" fillId="5" borderId="2" xfId="0" applyNumberFormat="1" applyFont="1" applyFill="1" applyBorder="1" applyAlignment="1">
      <alignment horizontal="center" vertical="center"/>
    </xf>
    <xf numFmtId="3" fontId="49" fillId="4" borderId="2" xfId="0" applyNumberFormat="1" applyFont="1" applyFill="1" applyBorder="1" applyAlignment="1">
      <alignment vertical="center"/>
    </xf>
    <xf numFmtId="4" fontId="49" fillId="4" borderId="2" xfId="0" applyNumberFormat="1" applyFont="1" applyFill="1" applyBorder="1" applyAlignment="1">
      <alignment vertical="center"/>
    </xf>
    <xf numFmtId="9" fontId="49" fillId="5" borderId="2" xfId="117" applyFont="1" applyFill="1" applyBorder="1" applyAlignment="1">
      <alignment horizontal="center" vertical="center"/>
    </xf>
    <xf numFmtId="0" fontId="48" fillId="4" borderId="22" xfId="0" applyFont="1" applyFill="1" applyBorder="1" applyAlignment="1">
      <alignment horizontal="center" vertical="center" wrapText="1"/>
    </xf>
    <xf numFmtId="9" fontId="45" fillId="5" borderId="2" xfId="117" applyFont="1" applyFill="1" applyBorder="1" applyAlignment="1">
      <alignment horizontal="center" vertical="center"/>
    </xf>
    <xf numFmtId="189" fontId="49" fillId="4" borderId="6" xfId="0" applyNumberFormat="1" applyFont="1" applyFill="1" applyBorder="1" applyAlignment="1">
      <alignment horizontal="center" vertical="center"/>
    </xf>
    <xf numFmtId="43" fontId="49" fillId="4" borderId="2" xfId="0" applyNumberFormat="1" applyFont="1" applyFill="1" applyBorder="1" applyAlignment="1">
      <alignment horizontal="center" vertical="center"/>
    </xf>
    <xf numFmtId="0" fontId="49" fillId="4" borderId="2" xfId="0" applyFont="1" applyFill="1" applyBorder="1" applyAlignment="1">
      <alignment horizontal="center" vertical="center" wrapText="1"/>
    </xf>
    <xf numFmtId="187" fontId="49" fillId="0" borderId="2" xfId="117" applyNumberFormat="1" applyFont="1" applyFill="1" applyBorder="1" applyAlignment="1">
      <alignment vertical="center"/>
    </xf>
    <xf numFmtId="0" fontId="48" fillId="0" borderId="22" xfId="0" applyFont="1" applyFill="1" applyBorder="1" applyAlignment="1">
      <alignment horizontal="center" vertical="center" wrapText="1"/>
    </xf>
    <xf numFmtId="187" fontId="49" fillId="5" borderId="2" xfId="117" applyNumberFormat="1" applyFont="1" applyFill="1" applyBorder="1" applyAlignment="1">
      <alignment vertical="center"/>
    </xf>
    <xf numFmtId="43" fontId="49" fillId="4" borderId="6" xfId="0" applyNumberFormat="1" applyFont="1" applyFill="1" applyBorder="1" applyAlignment="1">
      <alignment horizontal="center" vertical="center"/>
    </xf>
    <xf numFmtId="0" fontId="53" fillId="15" borderId="2" xfId="0" applyFont="1" applyFill="1" applyBorder="1"/>
    <xf numFmtId="0" fontId="53" fillId="15" borderId="2" xfId="0" applyFont="1" applyFill="1" applyBorder="1" applyAlignment="1">
      <alignment horizontal="center" vertical="center"/>
    </xf>
    <xf numFmtId="0" fontId="53" fillId="16" borderId="2" xfId="0" applyFont="1" applyFill="1" applyBorder="1" applyAlignment="1">
      <alignment horizontal="center" vertical="center" wrapText="1"/>
    </xf>
    <xf numFmtId="0" fontId="53" fillId="15" borderId="2" xfId="0" applyFont="1" applyFill="1" applyBorder="1" applyAlignment="1">
      <alignment horizontal="center" vertical="center" wrapText="1"/>
    </xf>
    <xf numFmtId="0" fontId="53" fillId="15" borderId="0" xfId="0" applyFont="1" applyFill="1"/>
    <xf numFmtId="0" fontId="49" fillId="4" borderId="2" xfId="0" applyFont="1" applyFill="1" applyBorder="1"/>
    <xf numFmtId="0" fontId="43" fillId="4" borderId="2" xfId="0" applyFont="1" applyFill="1" applyBorder="1" applyAlignment="1">
      <alignment horizontal="center" vertical="center" wrapText="1"/>
    </xf>
    <xf numFmtId="164" fontId="45" fillId="4" borderId="2" xfId="0" applyNumberFormat="1" applyFont="1" applyFill="1" applyBorder="1" applyAlignment="1">
      <alignment horizontal="center" vertical="center"/>
    </xf>
    <xf numFmtId="164" fontId="49" fillId="4" borderId="2" xfId="0" applyNumberFormat="1" applyFont="1" applyFill="1" applyBorder="1" applyAlignment="1">
      <alignment horizontal="center" vertical="center"/>
    </xf>
    <xf numFmtId="0" fontId="54" fillId="15" borderId="2" xfId="0" applyFont="1" applyFill="1" applyBorder="1" applyAlignment="1">
      <alignment horizontal="center" vertical="center" wrapText="1"/>
    </xf>
    <xf numFmtId="43" fontId="45" fillId="0" borderId="0" xfId="0" applyNumberFormat="1" applyFont="1"/>
    <xf numFmtId="43" fontId="50" fillId="4" borderId="2" xfId="0" applyNumberFormat="1" applyFont="1" applyFill="1" applyBorder="1"/>
    <xf numFmtId="188" fontId="49" fillId="4" borderId="2" xfId="0" applyNumberFormat="1" applyFont="1" applyFill="1" applyBorder="1" applyAlignment="1">
      <alignment horizontal="center" vertical="center"/>
    </xf>
    <xf numFmtId="1" fontId="49" fillId="4" borderId="2" xfId="0" applyNumberFormat="1" applyFont="1" applyFill="1" applyBorder="1" applyAlignment="1">
      <alignment horizontal="center"/>
    </xf>
    <xf numFmtId="43" fontId="49" fillId="4" borderId="2" xfId="0" applyNumberFormat="1" applyFont="1" applyFill="1" applyBorder="1"/>
    <xf numFmtId="43" fontId="49" fillId="0" borderId="2" xfId="0" applyNumberFormat="1" applyFont="1" applyFill="1" applyBorder="1" applyAlignment="1">
      <alignment horizontal="center" vertical="center"/>
    </xf>
    <xf numFmtId="0" fontId="49" fillId="0" borderId="2" xfId="0" applyFont="1" applyFill="1" applyBorder="1"/>
    <xf numFmtId="164" fontId="49" fillId="0" borderId="2" xfId="0" applyNumberFormat="1" applyFont="1" applyFill="1" applyBorder="1" applyAlignment="1">
      <alignment horizontal="center" vertical="center"/>
    </xf>
    <xf numFmtId="188" fontId="49" fillId="0" borderId="2" xfId="0" applyNumberFormat="1" applyFont="1" applyFill="1" applyBorder="1" applyAlignment="1">
      <alignment horizontal="center" vertical="center"/>
    </xf>
    <xf numFmtId="0" fontId="58" fillId="0" borderId="2" xfId="0" applyFont="1" applyBorder="1"/>
    <xf numFmtId="6" fontId="59" fillId="0" borderId="2" xfId="0" applyNumberFormat="1" applyFont="1" applyBorder="1" applyAlignment="1">
      <alignment horizontal="right" vertical="center"/>
    </xf>
    <xf numFmtId="0" fontId="60" fillId="0" borderId="2" xfId="0" applyFont="1" applyBorder="1" applyAlignment="1">
      <alignment horizontal="right" vertical="center"/>
    </xf>
    <xf numFmtId="8" fontId="59" fillId="0" borderId="2" xfId="0" applyNumberFormat="1" applyFont="1" applyBorder="1" applyAlignment="1">
      <alignment horizontal="right" vertical="center"/>
    </xf>
    <xf numFmtId="0" fontId="61" fillId="0" borderId="2" xfId="0" applyFont="1" applyBorder="1"/>
    <xf numFmtId="8" fontId="60" fillId="0" borderId="2" xfId="0" applyNumberFormat="1" applyFont="1" applyBorder="1" applyAlignment="1">
      <alignment horizontal="right" vertical="center"/>
    </xf>
    <xf numFmtId="8" fontId="60" fillId="3" borderId="2" xfId="0" applyNumberFormat="1" applyFont="1" applyFill="1" applyBorder="1" applyAlignment="1">
      <alignment horizontal="right" vertical="center"/>
    </xf>
    <xf numFmtId="0" fontId="59" fillId="0" borderId="2" xfId="0" applyFont="1" applyBorder="1" applyAlignment="1">
      <alignment horizontal="right" vertical="center"/>
    </xf>
    <xf numFmtId="10" fontId="59" fillId="0" borderId="2" xfId="0" applyNumberFormat="1" applyFont="1" applyBorder="1" applyAlignment="1">
      <alignment horizontal="right" vertical="center"/>
    </xf>
    <xf numFmtId="0" fontId="59" fillId="0" borderId="2" xfId="0" applyFont="1" applyBorder="1" applyAlignment="1">
      <alignment horizontal="center" vertical="center"/>
    </xf>
    <xf numFmtId="0" fontId="62" fillId="2" borderId="2" xfId="0" applyFont="1" applyFill="1" applyBorder="1" applyAlignment="1">
      <alignment horizontal="center" vertical="center"/>
    </xf>
    <xf numFmtId="0" fontId="63" fillId="2" borderId="2" xfId="0" applyFont="1" applyFill="1" applyBorder="1" applyAlignment="1">
      <alignment horizontal="center" vertical="center"/>
    </xf>
    <xf numFmtId="0" fontId="64" fillId="0" borderId="2" xfId="0" applyFont="1" applyBorder="1" applyAlignment="1">
      <alignment horizontal="right" vertical="center"/>
    </xf>
    <xf numFmtId="8" fontId="65" fillId="0" borderId="2" xfId="0" applyNumberFormat="1" applyFont="1" applyBorder="1" applyAlignment="1">
      <alignment horizontal="right" vertical="center"/>
    </xf>
    <xf numFmtId="0" fontId="43" fillId="0" borderId="2" xfId="0" applyFont="1" applyBorder="1"/>
    <xf numFmtId="8" fontId="64" fillId="3" borderId="2" xfId="0" applyNumberFormat="1" applyFont="1" applyFill="1" applyBorder="1" applyAlignment="1">
      <alignment horizontal="right" vertical="center"/>
    </xf>
    <xf numFmtId="6" fontId="65" fillId="0" borderId="2" xfId="0" applyNumberFormat="1" applyFont="1" applyBorder="1" applyAlignment="1">
      <alignment horizontal="right" vertical="center"/>
    </xf>
    <xf numFmtId="0" fontId="65" fillId="0" borderId="2" xfId="0" applyFont="1" applyBorder="1" applyAlignment="1">
      <alignment horizontal="right" vertical="center"/>
    </xf>
    <xf numFmtId="10" fontId="65" fillId="0" borderId="2" xfId="0" applyNumberFormat="1" applyFont="1" applyBorder="1" applyAlignment="1">
      <alignment horizontal="right" vertical="center"/>
    </xf>
    <xf numFmtId="0" fontId="65" fillId="0" borderId="2" xfId="0" applyFont="1" applyBorder="1" applyAlignment="1">
      <alignment horizontal="center" vertical="center"/>
    </xf>
    <xf numFmtId="2" fontId="65" fillId="0" borderId="2" xfId="0" applyNumberFormat="1" applyFont="1" applyBorder="1" applyAlignment="1">
      <alignment horizontal="center" vertical="center"/>
    </xf>
    <xf numFmtId="2" fontId="45" fillId="0" borderId="2" xfId="0" applyNumberFormat="1" applyFont="1" applyBorder="1"/>
    <xf numFmtId="0" fontId="66" fillId="2" borderId="2" xfId="0" applyFont="1" applyFill="1" applyBorder="1" applyAlignment="1">
      <alignment horizontal="center" vertical="center"/>
    </xf>
    <xf numFmtId="0" fontId="45" fillId="4" borderId="2" xfId="0" applyFont="1" applyFill="1" applyBorder="1" applyAlignment="1">
      <alignment horizontal="right" vertical="center" wrapText="1"/>
    </xf>
    <xf numFmtId="187" fontId="45" fillId="5" borderId="2" xfId="117" applyNumberFormat="1" applyFont="1" applyFill="1" applyBorder="1"/>
    <xf numFmtId="9" fontId="45" fillId="5" borderId="2" xfId="0" applyNumberFormat="1" applyFont="1" applyFill="1" applyBorder="1"/>
    <xf numFmtId="164" fontId="49" fillId="4" borderId="2" xfId="0" applyNumberFormat="1" applyFont="1" applyFill="1" applyBorder="1"/>
    <xf numFmtId="188" fontId="49" fillId="4" borderId="2" xfId="0" applyNumberFormat="1" applyFont="1" applyFill="1" applyBorder="1"/>
    <xf numFmtId="164" fontId="49" fillId="5" borderId="2" xfId="0" applyNumberFormat="1" applyFont="1" applyFill="1" applyBorder="1" applyAlignment="1">
      <alignment horizontal="center"/>
    </xf>
    <xf numFmtId="0" fontId="45" fillId="0" borderId="2" xfId="0" applyFont="1" applyBorder="1" applyAlignment="1">
      <alignment horizontal="right" vertical="center"/>
    </xf>
    <xf numFmtId="2" fontId="65" fillId="0" borderId="2" xfId="0" applyNumberFormat="1" applyFont="1" applyBorder="1" applyAlignment="1">
      <alignment horizontal="right" vertical="center"/>
    </xf>
    <xf numFmtId="164" fontId="48" fillId="0" borderId="2" xfId="0" applyNumberFormat="1" applyFont="1" applyFill="1" applyBorder="1"/>
    <xf numFmtId="0" fontId="49" fillId="4" borderId="2" xfId="0" applyFont="1" applyFill="1" applyBorder="1" applyAlignment="1">
      <alignment horizontal="right" vertical="center" wrapText="1"/>
    </xf>
    <xf numFmtId="0" fontId="49" fillId="0" borderId="0" xfId="0" applyFont="1" applyAlignment="1">
      <alignment horizontal="center"/>
    </xf>
    <xf numFmtId="0" fontId="49" fillId="4" borderId="0" xfId="0" applyFont="1" applyFill="1" applyBorder="1" applyAlignment="1">
      <alignment horizontal="right" vertical="center" wrapText="1"/>
    </xf>
    <xf numFmtId="164" fontId="49" fillId="0" borderId="0" xfId="0" applyNumberFormat="1" applyFont="1"/>
    <xf numFmtId="187" fontId="49" fillId="5" borderId="2" xfId="117" applyNumberFormat="1" applyFont="1" applyFill="1" applyBorder="1"/>
    <xf numFmtId="9" fontId="49" fillId="5" borderId="2" xfId="0" applyNumberFormat="1" applyFont="1" applyFill="1" applyBorder="1"/>
    <xf numFmtId="0" fontId="45" fillId="0" borderId="2" xfId="0" applyFont="1" applyBorder="1" applyAlignment="1">
      <alignment horizontal="right"/>
    </xf>
    <xf numFmtId="0" fontId="43" fillId="0" borderId="2" xfId="0" applyFont="1" applyBorder="1" applyAlignment="1">
      <alignment horizontal="right"/>
    </xf>
    <xf numFmtId="0" fontId="48" fillId="0" borderId="2" xfId="0" applyFont="1" applyFill="1" applyBorder="1"/>
    <xf numFmtId="164" fontId="40" fillId="0" borderId="2" xfId="0" applyNumberFormat="1" applyFont="1" applyFill="1" applyBorder="1" applyAlignment="1">
      <alignment horizontal="center"/>
    </xf>
    <xf numFmtId="0" fontId="54" fillId="15" borderId="0" xfId="0" applyFont="1" applyFill="1" applyBorder="1" applyAlignment="1">
      <alignment horizontal="center" vertical="center"/>
    </xf>
    <xf numFmtId="0" fontId="53" fillId="15" borderId="5" xfId="0" applyFont="1" applyFill="1" applyBorder="1" applyAlignment="1">
      <alignment horizontal="center" vertical="center" wrapText="1"/>
    </xf>
    <xf numFmtId="0" fontId="53" fillId="15" borderId="3" xfId="0" applyFont="1" applyFill="1" applyBorder="1" applyAlignment="1">
      <alignment horizontal="center" vertical="center" wrapText="1"/>
    </xf>
    <xf numFmtId="0" fontId="63" fillId="13" borderId="10" xfId="0" applyFont="1" applyFill="1" applyBorder="1" applyAlignment="1">
      <alignment horizontal="center" vertical="center"/>
    </xf>
    <xf numFmtId="0" fontId="63" fillId="13" borderId="11" xfId="0" applyFont="1" applyFill="1" applyBorder="1" applyAlignment="1">
      <alignment horizontal="center" vertical="center" wrapText="1"/>
    </xf>
    <xf numFmtId="0" fontId="63" fillId="13" borderId="12" xfId="0" applyFont="1" applyFill="1" applyBorder="1" applyAlignment="1">
      <alignment horizontal="center" vertical="center" wrapText="1"/>
    </xf>
    <xf numFmtId="0" fontId="63" fillId="13" borderId="17" xfId="0" applyFont="1" applyFill="1" applyBorder="1" applyAlignment="1">
      <alignment horizontal="center" vertical="center"/>
    </xf>
    <xf numFmtId="0" fontId="63" fillId="13" borderId="0" xfId="0" applyFont="1" applyFill="1" applyAlignment="1">
      <alignment horizontal="center" vertical="center" wrapText="1"/>
    </xf>
    <xf numFmtId="0" fontId="63" fillId="13" borderId="13" xfId="0" applyFont="1" applyFill="1" applyBorder="1" applyAlignment="1">
      <alignment horizontal="center" vertical="center" wrapText="1"/>
    </xf>
    <xf numFmtId="10" fontId="49" fillId="14" borderId="2" xfId="0" applyNumberFormat="1" applyFont="1" applyFill="1" applyBorder="1" applyAlignment="1">
      <alignment horizontal="center" vertical="center"/>
    </xf>
    <xf numFmtId="0" fontId="45" fillId="0" borderId="14" xfId="0" applyFont="1" applyBorder="1" applyAlignment="1">
      <alignment horizontal="center" vertical="center"/>
    </xf>
    <xf numFmtId="10" fontId="45" fillId="0" borderId="15" xfId="0" applyNumberFormat="1" applyFont="1" applyBorder="1" applyAlignment="1">
      <alignment horizontal="center" vertical="center" wrapText="1"/>
    </xf>
    <xf numFmtId="0" fontId="45" fillId="0" borderId="17" xfId="0" applyFont="1" applyBorder="1" applyAlignment="1">
      <alignment horizontal="center" vertical="center"/>
    </xf>
    <xf numFmtId="10" fontId="45" fillId="0" borderId="18" xfId="0" applyNumberFormat="1" applyFont="1" applyBorder="1" applyAlignment="1">
      <alignment horizontal="center" vertical="center" wrapText="1"/>
    </xf>
    <xf numFmtId="0" fontId="63" fillId="13" borderId="23" xfId="0" applyFont="1" applyFill="1" applyBorder="1" applyAlignment="1">
      <alignment horizontal="center" vertical="center" wrapText="1"/>
    </xf>
    <xf numFmtId="0" fontId="63" fillId="13" borderId="24" xfId="0" applyFont="1" applyFill="1" applyBorder="1" applyAlignment="1">
      <alignment horizontal="center" vertical="center" wrapText="1"/>
    </xf>
    <xf numFmtId="0" fontId="43" fillId="0" borderId="20" xfId="0" applyFont="1" applyBorder="1" applyAlignment="1">
      <alignment horizontal="left" vertical="center" wrapText="1"/>
    </xf>
    <xf numFmtId="0" fontId="45" fillId="0" borderId="16" xfId="0" applyFont="1" applyBorder="1" applyAlignment="1">
      <alignment horizontal="left" vertical="center" wrapText="1"/>
    </xf>
    <xf numFmtId="0" fontId="43" fillId="0" borderId="21" xfId="0" applyFont="1" applyBorder="1" applyAlignment="1">
      <alignment horizontal="left" vertical="center" wrapText="1"/>
    </xf>
    <xf numFmtId="0" fontId="45" fillId="0" borderId="19" xfId="0" applyFont="1" applyBorder="1" applyAlignment="1">
      <alignment horizontal="left" vertical="center" wrapText="1"/>
    </xf>
    <xf numFmtId="0" fontId="41" fillId="3" borderId="0" xfId="0" applyFont="1" applyFill="1" applyAlignment="1">
      <alignment horizontal="right"/>
    </xf>
    <xf numFmtId="9" fontId="45" fillId="0" borderId="0" xfId="117" applyFont="1"/>
    <xf numFmtId="0" fontId="43" fillId="3" borderId="0" xfId="0" applyFont="1" applyFill="1" applyAlignment="1">
      <alignment horizontal="right"/>
    </xf>
    <xf numFmtId="0" fontId="45" fillId="0" borderId="0" xfId="0" applyFont="1" applyFill="1"/>
    <xf numFmtId="43" fontId="49" fillId="0" borderId="0" xfId="0" applyNumberFormat="1" applyFont="1" applyFill="1"/>
    <xf numFmtId="0" fontId="49" fillId="0" borderId="0" xfId="0" applyFont="1" applyFill="1" applyAlignment="1">
      <alignment horizontal="right"/>
    </xf>
    <xf numFmtId="0" fontId="48" fillId="0" borderId="0" xfId="0" applyFont="1" applyFill="1" applyAlignment="1">
      <alignment horizontal="right"/>
    </xf>
    <xf numFmtId="0" fontId="48" fillId="0" borderId="0" xfId="0" applyFont="1" applyFill="1"/>
    <xf numFmtId="0" fontId="48" fillId="0" borderId="0" xfId="0" applyFont="1" applyFill="1" applyAlignment="1">
      <alignment horizontal="center"/>
    </xf>
    <xf numFmtId="164" fontId="48" fillId="0" borderId="0" xfId="0" applyNumberFormat="1" applyFont="1" applyFill="1"/>
    <xf numFmtId="0" fontId="49" fillId="0" borderId="0" xfId="0" applyFont="1" applyFill="1" applyAlignment="1">
      <alignment horizontal="center"/>
    </xf>
    <xf numFmtId="164" fontId="49" fillId="0" borderId="0" xfId="1" applyNumberFormat="1" applyFont="1" applyFill="1"/>
    <xf numFmtId="164" fontId="48" fillId="0" borderId="0" xfId="1" applyNumberFormat="1" applyFont="1" applyFill="1"/>
    <xf numFmtId="164" fontId="49" fillId="0" borderId="0" xfId="0" applyNumberFormat="1" applyFont="1" applyFill="1"/>
    <xf numFmtId="43" fontId="48" fillId="0" borderId="0" xfId="0" applyNumberFormat="1" applyFont="1" applyFill="1"/>
    <xf numFmtId="0" fontId="49" fillId="0" borderId="0" xfId="0" applyFont="1" applyFill="1" applyAlignment="1">
      <alignment horizontal="left"/>
    </xf>
    <xf numFmtId="0" fontId="48" fillId="0" borderId="0" xfId="0" applyFont="1" applyFill="1" applyAlignment="1">
      <alignment horizontal="left"/>
    </xf>
    <xf numFmtId="9" fontId="49" fillId="0" borderId="0" xfId="117" applyFont="1" applyFill="1"/>
    <xf numFmtId="0" fontId="48" fillId="0" borderId="16" xfId="0" applyFont="1" applyFill="1" applyBorder="1" applyAlignment="1">
      <alignment horizontal="center" vertical="center" wrapText="1"/>
    </xf>
    <xf numFmtId="0" fontId="48" fillId="0" borderId="2" xfId="0" applyFont="1" applyFill="1" applyBorder="1" applyAlignment="1">
      <alignment horizontal="center" vertical="center" wrapText="1"/>
    </xf>
    <xf numFmtId="0" fontId="45" fillId="0" borderId="4" xfId="0" applyFont="1" applyFill="1" applyBorder="1"/>
    <xf numFmtId="3" fontId="48" fillId="0" borderId="4" xfId="0" applyNumberFormat="1" applyFont="1" applyFill="1" applyBorder="1" applyAlignment="1">
      <alignment vertical="center"/>
    </xf>
    <xf numFmtId="3" fontId="48" fillId="0" borderId="4" xfId="0" applyNumberFormat="1" applyFont="1" applyFill="1" applyBorder="1" applyAlignment="1">
      <alignment horizontal="center" vertical="center"/>
    </xf>
    <xf numFmtId="0" fontId="45" fillId="0" borderId="2" xfId="0" applyFont="1" applyFill="1" applyBorder="1"/>
    <xf numFmtId="3" fontId="48" fillId="0" borderId="2" xfId="0" applyNumberFormat="1" applyFont="1" applyFill="1" applyBorder="1" applyAlignment="1">
      <alignment vertical="center"/>
    </xf>
    <xf numFmtId="3" fontId="48" fillId="0" borderId="2" xfId="0" applyNumberFormat="1" applyFont="1" applyFill="1" applyBorder="1" applyAlignment="1">
      <alignment horizontal="center" vertical="center"/>
    </xf>
    <xf numFmtId="10" fontId="43" fillId="0" borderId="18" xfId="0" applyNumberFormat="1" applyFont="1" applyFill="1" applyBorder="1" applyAlignment="1">
      <alignment horizontal="center" vertical="center" wrapText="1"/>
    </xf>
    <xf numFmtId="0" fontId="49" fillId="0" borderId="14" xfId="0" applyFont="1" applyFill="1" applyBorder="1" applyAlignment="1">
      <alignment horizontal="center" vertical="center"/>
    </xf>
    <xf numFmtId="187" fontId="45" fillId="0" borderId="19" xfId="0" applyNumberFormat="1" applyFont="1" applyFill="1" applyBorder="1" applyAlignment="1">
      <alignment horizontal="center" vertical="center" wrapText="1"/>
    </xf>
    <xf numFmtId="0" fontId="60" fillId="0" borderId="2" xfId="0" applyFont="1" applyFill="1" applyBorder="1" applyAlignment="1">
      <alignment horizontal="center" vertical="center"/>
    </xf>
    <xf numFmtId="0" fontId="59" fillId="0" borderId="2" xfId="0" applyFont="1" applyFill="1" applyBorder="1" applyAlignment="1">
      <alignment vertical="center"/>
    </xf>
    <xf numFmtId="0" fontId="59" fillId="0" borderId="2" xfId="0" applyFont="1" applyFill="1" applyBorder="1" applyAlignment="1">
      <alignment horizontal="center" vertical="center"/>
    </xf>
    <xf numFmtId="43" fontId="48" fillId="0" borderId="2" xfId="0" applyNumberFormat="1" applyFont="1" applyFill="1" applyBorder="1"/>
    <xf numFmtId="189" fontId="49" fillId="4" borderId="2" xfId="0" applyNumberFormat="1" applyFont="1" applyFill="1" applyBorder="1" applyAlignment="1">
      <alignment horizontal="center" vertical="center"/>
    </xf>
    <xf numFmtId="190" fontId="48" fillId="0" borderId="2" xfId="0" applyNumberFormat="1" applyFont="1" applyFill="1" applyBorder="1"/>
    <xf numFmtId="0" fontId="63" fillId="2" borderId="3" xfId="0" applyFont="1" applyFill="1" applyBorder="1" applyAlignment="1">
      <alignment horizontal="center" vertical="center"/>
    </xf>
    <xf numFmtId="8" fontId="45" fillId="0" borderId="2" xfId="117" applyNumberFormat="1" applyFont="1" applyFill="1" applyBorder="1"/>
    <xf numFmtId="0" fontId="43" fillId="0" borderId="2" xfId="0" applyFont="1" applyFill="1" applyBorder="1" applyAlignment="1">
      <alignment horizontal="right"/>
    </xf>
    <xf numFmtId="8" fontId="43" fillId="0" borderId="2" xfId="117" applyNumberFormat="1" applyFont="1" applyFill="1" applyBorder="1"/>
    <xf numFmtId="43" fontId="45" fillId="0" borderId="0" xfId="1" applyFont="1"/>
    <xf numFmtId="10" fontId="43" fillId="0" borderId="2" xfId="1" applyNumberFormat="1" applyFont="1" applyBorder="1"/>
    <xf numFmtId="188" fontId="49" fillId="0" borderId="0" xfId="0" applyNumberFormat="1" applyFont="1" applyFill="1" applyBorder="1" applyAlignment="1">
      <alignment horizontal="center" vertical="center"/>
    </xf>
    <xf numFmtId="0" fontId="49" fillId="0" borderId="0" xfId="0" applyFont="1" applyFill="1" applyBorder="1"/>
    <xf numFmtId="43" fontId="49" fillId="4" borderId="0" xfId="0" applyNumberFormat="1" applyFont="1" applyFill="1" applyBorder="1" applyAlignment="1">
      <alignment horizontal="center" vertical="center"/>
    </xf>
    <xf numFmtId="43" fontId="49" fillId="0" borderId="2" xfId="1" applyFont="1" applyFill="1" applyBorder="1"/>
    <xf numFmtId="0" fontId="43" fillId="0" borderId="2" xfId="0" applyFont="1" applyBorder="1" applyAlignment="1">
      <alignment horizontal="center"/>
    </xf>
    <xf numFmtId="0" fontId="54" fillId="15" borderId="2" xfId="0" applyFont="1" applyFill="1" applyBorder="1" applyAlignment="1">
      <alignment horizontal="center" wrapText="1"/>
    </xf>
    <xf numFmtId="0" fontId="54" fillId="15" borderId="0" xfId="0" applyFont="1" applyFill="1"/>
    <xf numFmtId="0" fontId="54" fillId="15" borderId="2" xfId="0" applyFont="1" applyFill="1" applyBorder="1" applyAlignment="1">
      <alignment horizontal="center" vertical="center"/>
    </xf>
    <xf numFmtId="0" fontId="54" fillId="15" borderId="2" xfId="0" applyFont="1" applyFill="1" applyBorder="1" applyAlignment="1">
      <alignment horizontal="center" vertical="center" wrapText="1"/>
    </xf>
    <xf numFmtId="0" fontId="57" fillId="2" borderId="3" xfId="0" applyFont="1" applyFill="1" applyBorder="1" applyAlignment="1">
      <alignment horizontal="center" vertical="center" wrapText="1"/>
    </xf>
    <xf numFmtId="0" fontId="57" fillId="2" borderId="4" xfId="0" applyFont="1" applyFill="1" applyBorder="1" applyAlignment="1">
      <alignment horizontal="center" vertical="center" wrapText="1"/>
    </xf>
    <xf numFmtId="0" fontId="57" fillId="2" borderId="2" xfId="0" applyFont="1" applyFill="1" applyBorder="1" applyAlignment="1">
      <alignment horizontal="center" vertical="center"/>
    </xf>
    <xf numFmtId="0" fontId="53" fillId="15" borderId="5" xfId="0" applyFont="1" applyFill="1" applyBorder="1" applyAlignment="1">
      <alignment horizontal="center" vertical="center" wrapText="1"/>
    </xf>
    <xf numFmtId="0" fontId="54" fillId="15" borderId="22" xfId="0" applyFont="1" applyFill="1" applyBorder="1" applyAlignment="1">
      <alignment horizontal="center" vertical="center" wrapText="1"/>
    </xf>
    <xf numFmtId="0" fontId="63" fillId="2" borderId="2" xfId="0" applyFont="1" applyFill="1" applyBorder="1" applyAlignment="1">
      <alignment horizontal="center" vertical="center"/>
    </xf>
    <xf numFmtId="0" fontId="63" fillId="2" borderId="3" xfId="0" applyFont="1" applyFill="1" applyBorder="1" applyAlignment="1">
      <alignment horizontal="center" vertical="center" wrapText="1"/>
    </xf>
    <xf numFmtId="0" fontId="63" fillId="2" borderId="4" xfId="0" applyFont="1" applyFill="1" applyBorder="1" applyAlignment="1">
      <alignment horizontal="center" vertical="center" wrapText="1"/>
    </xf>
    <xf numFmtId="0" fontId="53" fillId="15" borderId="2" xfId="0" applyFont="1" applyFill="1" applyBorder="1" applyAlignment="1">
      <alignment horizontal="center" vertical="center" wrapText="1"/>
    </xf>
    <xf numFmtId="0" fontId="54" fillId="15" borderId="22" xfId="0" applyFont="1" applyFill="1" applyBorder="1" applyAlignment="1">
      <alignment horizontal="center" vertical="center"/>
    </xf>
    <xf numFmtId="0" fontId="54" fillId="15" borderId="7" xfId="0" applyFont="1" applyFill="1" applyBorder="1" applyAlignment="1">
      <alignment horizontal="center" vertical="center"/>
    </xf>
    <xf numFmtId="0" fontId="54" fillId="15" borderId="5" xfId="0" applyFont="1" applyFill="1" applyBorder="1" applyAlignment="1">
      <alignment horizontal="center" vertical="center"/>
    </xf>
    <xf numFmtId="0" fontId="56" fillId="15" borderId="2" xfId="0" applyFont="1" applyFill="1" applyBorder="1" applyAlignment="1">
      <alignment horizontal="center" vertical="center" wrapText="1"/>
    </xf>
    <xf numFmtId="0" fontId="63" fillId="2" borderId="22" xfId="0" applyFont="1" applyFill="1" applyBorder="1" applyAlignment="1">
      <alignment horizontal="center" vertical="center" wrapText="1"/>
    </xf>
    <xf numFmtId="0" fontId="63" fillId="2" borderId="5" xfId="0" applyFont="1" applyFill="1" applyBorder="1" applyAlignment="1">
      <alignment horizontal="center" vertical="center" wrapText="1"/>
    </xf>
    <xf numFmtId="0" fontId="56" fillId="2" borderId="0" xfId="0" applyFont="1" applyFill="1" applyAlignment="1">
      <alignment horizontal="center" vertical="center"/>
    </xf>
    <xf numFmtId="0" fontId="56" fillId="2" borderId="0" xfId="0" applyFont="1" applyFill="1" applyAlignment="1">
      <alignment horizontal="center" vertical="center" wrapText="1"/>
    </xf>
    <xf numFmtId="0" fontId="63" fillId="13" borderId="23" xfId="0" applyFont="1" applyFill="1" applyBorder="1" applyAlignment="1">
      <alignment horizontal="center" vertical="center" wrapText="1"/>
    </xf>
    <xf numFmtId="0" fontId="63" fillId="13" borderId="21" xfId="0" applyFont="1" applyFill="1" applyBorder="1" applyAlignment="1">
      <alignment horizontal="center" vertical="center" wrapText="1"/>
    </xf>
    <xf numFmtId="0" fontId="43" fillId="0" borderId="2" xfId="0" applyFont="1" applyFill="1" applyBorder="1" applyAlignment="1">
      <alignment horizontal="center" vertical="center"/>
    </xf>
    <xf numFmtId="0" fontId="45" fillId="0" borderId="2" xfId="0" applyFont="1" applyFill="1" applyBorder="1" applyAlignment="1">
      <alignment horizontal="center" vertical="center"/>
    </xf>
    <xf numFmtId="0" fontId="45" fillId="0" borderId="2" xfId="0" quotePrefix="1" applyFont="1" applyFill="1" applyBorder="1" applyAlignment="1">
      <alignment horizontal="left" vertical="center" wrapText="1"/>
    </xf>
    <xf numFmtId="0" fontId="45" fillId="0" borderId="2" xfId="0" applyFont="1" applyFill="1" applyBorder="1" applyAlignment="1">
      <alignment horizontal="left" vertical="center" wrapText="1"/>
    </xf>
    <xf numFmtId="0" fontId="53" fillId="15" borderId="25" xfId="0" applyFont="1" applyFill="1" applyBorder="1" applyAlignment="1">
      <alignment horizontal="center" wrapText="1"/>
    </xf>
    <xf numFmtId="0" fontId="43" fillId="0" borderId="4" xfId="0" applyFont="1" applyFill="1" applyBorder="1" applyAlignment="1">
      <alignment horizontal="center" vertical="center"/>
    </xf>
    <xf numFmtId="0" fontId="45" fillId="0" borderId="4" xfId="0" applyFont="1" applyFill="1" applyBorder="1" applyAlignment="1">
      <alignment horizontal="center" vertical="center"/>
    </xf>
    <xf numFmtId="0" fontId="48" fillId="0" borderId="2" xfId="2" applyFont="1" applyFill="1" applyBorder="1" applyAlignment="1">
      <alignment horizontal="center" vertical="center" wrapText="1"/>
    </xf>
    <xf numFmtId="0" fontId="49" fillId="0" borderId="2" xfId="0" applyFont="1" applyFill="1" applyBorder="1" applyAlignment="1">
      <alignment horizontal="center" vertical="center"/>
    </xf>
    <xf numFmtId="0" fontId="49" fillId="0" borderId="26" xfId="0" applyFont="1" applyFill="1" applyBorder="1" applyAlignment="1">
      <alignment horizontal="center" vertical="center" wrapText="1"/>
    </xf>
    <xf numFmtId="0" fontId="49" fillId="0" borderId="27" xfId="0" applyFont="1" applyFill="1" applyBorder="1" applyAlignment="1">
      <alignment horizontal="center" vertical="center" wrapText="1"/>
    </xf>
    <xf numFmtId="0" fontId="49" fillId="0" borderId="28" xfId="0" applyFont="1" applyFill="1" applyBorder="1" applyAlignment="1">
      <alignment horizontal="center" vertical="center" wrapText="1"/>
    </xf>
    <xf numFmtId="0" fontId="49" fillId="0" borderId="29" xfId="0" applyFont="1" applyFill="1" applyBorder="1" applyAlignment="1">
      <alignment horizontal="center" vertical="center" wrapText="1"/>
    </xf>
    <xf numFmtId="0" fontId="49" fillId="0" borderId="0" xfId="0" applyFont="1" applyFill="1" applyBorder="1" applyAlignment="1">
      <alignment horizontal="center" vertical="center" wrapText="1"/>
    </xf>
    <xf numFmtId="0" fontId="49" fillId="0" borderId="30" xfId="0" applyFont="1" applyFill="1" applyBorder="1" applyAlignment="1">
      <alignment horizontal="center" vertical="center" wrapText="1"/>
    </xf>
    <xf numFmtId="0" fontId="49" fillId="0" borderId="31" xfId="0" applyFont="1" applyFill="1" applyBorder="1" applyAlignment="1">
      <alignment horizontal="center" vertical="center" wrapText="1"/>
    </xf>
    <xf numFmtId="0" fontId="49" fillId="0" borderId="25" xfId="0" applyFont="1" applyFill="1" applyBorder="1" applyAlignment="1">
      <alignment horizontal="center" vertical="center" wrapText="1"/>
    </xf>
    <xf numFmtId="0" fontId="49" fillId="0" borderId="32" xfId="0" applyFont="1" applyFill="1" applyBorder="1" applyAlignment="1">
      <alignment horizontal="center" vertical="center" wrapText="1"/>
    </xf>
    <xf numFmtId="0" fontId="49" fillId="0" borderId="2" xfId="0" applyFont="1" applyFill="1" applyBorder="1" applyAlignment="1">
      <alignment horizontal="center" vertical="center" wrapText="1"/>
    </xf>
    <xf numFmtId="0" fontId="54" fillId="15" borderId="0" xfId="0" applyFont="1" applyFill="1" applyAlignment="1">
      <alignment horizontal="center"/>
    </xf>
    <xf numFmtId="0" fontId="51" fillId="15" borderId="0" xfId="0" applyFont="1" applyFill="1" applyAlignment="1">
      <alignment horizontal="center"/>
    </xf>
    <xf numFmtId="43" fontId="65" fillId="0" borderId="2" xfId="0" applyNumberFormat="1" applyFont="1" applyBorder="1" applyAlignment="1">
      <alignment horizontal="right" vertical="center"/>
    </xf>
  </cellXfs>
  <cellStyles count="118">
    <cellStyle name="%" xfId="6"/>
    <cellStyle name="(4) STM-1 (LECT)_x000d__x000a_PL-4579-M-039-99_x000d__x000a_FALTA APE" xfId="7"/>
    <cellStyle name="(4) STM-1 (LECT)_x000d__x000a_PL-4579-M-039-99_x000d__x000a_FALTA APE 2" xfId="8"/>
    <cellStyle name="_Centrales" xfId="9"/>
    <cellStyle name="_Data Acumulada TSM-CMP 2006-2007_07Jun07" xfId="10"/>
    <cellStyle name="_DATA GENERAL_GE 1 (2) REV" xfId="11"/>
    <cellStyle name="_DIRECTORIO JEFES ZONALES" xfId="12"/>
    <cellStyle name="_Directorio Provincias Abril 2008-Nora" xfId="13"/>
    <cellStyle name="_EB_FUERA_DE_SERVICIO" xfId="14"/>
    <cellStyle name="_FICHAS_ENTREGADAS_EN SEP-DIC" xfId="15"/>
    <cellStyle name="_inventario EBC y REPT 2006 1" xfId="16"/>
    <cellStyle name="_Libro1" xfId="17"/>
    <cellStyle name="_Lista de estaciones ISO 14001 V36" xfId="18"/>
    <cellStyle name="_Lista GE alquilados_2007" xfId="19"/>
    <cellStyle name="_Planta_Actual v01" xfId="20"/>
    <cellStyle name="_Sombra Azul" xfId="21"/>
    <cellStyle name="_Status de Implementaciones 13-09-06" xfId="22"/>
    <cellStyle name="args.style" xfId="23"/>
    <cellStyle name="AUMENTA" xfId="24"/>
    <cellStyle name="axlcolour" xfId="25"/>
    <cellStyle name="Calc Currency (0)" xfId="26"/>
    <cellStyle name="Col_heading" xfId="3"/>
    <cellStyle name="Column_label" xfId="4"/>
    <cellStyle name="Comma [0]" xfId="27"/>
    <cellStyle name="Comma0 - Modelo1" xfId="28"/>
    <cellStyle name="Comma0 - Style1" xfId="29"/>
    <cellStyle name="Comma1 - Modelo2" xfId="30"/>
    <cellStyle name="Comma1 - Style2" xfId="31"/>
    <cellStyle name="Copied" xfId="32"/>
    <cellStyle name="COST1" xfId="33"/>
    <cellStyle name="Currency [0]" xfId="34"/>
    <cellStyle name="Dia" xfId="35"/>
    <cellStyle name="Diseño" xfId="36"/>
    <cellStyle name="DISMINUYE" xfId="37"/>
    <cellStyle name="Encabez1" xfId="38"/>
    <cellStyle name="Encabez2" xfId="39"/>
    <cellStyle name="Entered" xfId="40"/>
    <cellStyle name="Estilo 1" xfId="41"/>
    <cellStyle name="Estilo 1 2" xfId="42"/>
    <cellStyle name="Estilo 1_Lista de estaciones ISO 14001 V36" xfId="43"/>
    <cellStyle name="Estilo 2" xfId="44"/>
    <cellStyle name="Estilo 3" xfId="45"/>
    <cellStyle name="Euro" xfId="46"/>
    <cellStyle name="F2" xfId="47"/>
    <cellStyle name="F3" xfId="48"/>
    <cellStyle name="F4" xfId="49"/>
    <cellStyle name="F5" xfId="50"/>
    <cellStyle name="F6" xfId="51"/>
    <cellStyle name="F7" xfId="52"/>
    <cellStyle name="F8" xfId="53"/>
    <cellStyle name="Fijo" xfId="54"/>
    <cellStyle name="Financiero" xfId="55"/>
    <cellStyle name="Grey" xfId="56"/>
    <cellStyle name="Header1" xfId="57"/>
    <cellStyle name="Header2" xfId="58"/>
    <cellStyle name="Input [yellow]" xfId="59"/>
    <cellStyle name="Input Cells" xfId="60"/>
    <cellStyle name="Linked Cells" xfId="61"/>
    <cellStyle name="MARQ" xfId="62"/>
    <cellStyle name="Migliaia (0)_1641SM D" xfId="63"/>
    <cellStyle name="Migliaia_1641SM D" xfId="64"/>
    <cellStyle name="Millares" xfId="1" builtinId="3"/>
    <cellStyle name="Millares 2" xfId="65"/>
    <cellStyle name="Millares 2 2" xfId="66"/>
    <cellStyle name="Millares 3" xfId="67"/>
    <cellStyle name="Millares 4" xfId="68"/>
    <cellStyle name="Millares 5 3 4" xfId="69"/>
    <cellStyle name="Milliers [0]_!!!GO" xfId="70"/>
    <cellStyle name="Milliers_!!!GO" xfId="71"/>
    <cellStyle name="Monétaire [0]_!!!GO" xfId="72"/>
    <cellStyle name="Monétaire_!!!GO" xfId="73"/>
    <cellStyle name="Monetario" xfId="74"/>
    <cellStyle name="no dec" xfId="75"/>
    <cellStyle name="Normal" xfId="0" builtinId="0"/>
    <cellStyle name="Normal - Style1" xfId="76"/>
    <cellStyle name="Normal 10 3 4" xfId="77"/>
    <cellStyle name="Normal 11 3 4" xfId="78"/>
    <cellStyle name="Normal 13" xfId="79"/>
    <cellStyle name="Normal 2" xfId="2"/>
    <cellStyle name="Normal 2 3" xfId="80"/>
    <cellStyle name="Normal 3" xfId="81"/>
    <cellStyle name="Normal 4" xfId="82"/>
    <cellStyle name="Normale_1511" xfId="83"/>
    <cellStyle name="Number_input" xfId="5"/>
    <cellStyle name="Œ…‹æØ‚è [0.00]_!!!GO" xfId="84"/>
    <cellStyle name="Œ…‹æØ‚è_!!!GO" xfId="85"/>
    <cellStyle name="per.style" xfId="86"/>
    <cellStyle name="Percent [2]" xfId="87"/>
    <cellStyle name="Porcentaje" xfId="117" builtinId="5"/>
    <cellStyle name="Porcentaje 2" xfId="88"/>
    <cellStyle name="Porcentual 2" xfId="89"/>
    <cellStyle name="pricing" xfId="90"/>
    <cellStyle name="PSChar" xfId="91"/>
    <cellStyle name="PSDate" xfId="92"/>
    <cellStyle name="PSDec" xfId="93"/>
    <cellStyle name="PSHeading" xfId="94"/>
    <cellStyle name="PSInt" xfId="95"/>
    <cellStyle name="RevList" xfId="96"/>
    <cellStyle name="RM" xfId="97"/>
    <cellStyle name="SPOl" xfId="98"/>
    <cellStyle name="Standard_IPISV7" xfId="99"/>
    <cellStyle name="style" xfId="100"/>
    <cellStyle name="style1" xfId="101"/>
    <cellStyle name="style2" xfId="102"/>
    <cellStyle name="Subtotal" xfId="103"/>
    <cellStyle name="SUPPR" xfId="104"/>
    <cellStyle name="Valuta (0)_1 new STM 16 ring" xfId="105"/>
    <cellStyle name="Valuta_1 new STM 16 ring" xfId="106"/>
    <cellStyle name="Währung [0]_pldt" xfId="107"/>
    <cellStyle name="Währung_pldt" xfId="108"/>
    <cellStyle name="千位分隔[0]_2.5G报价模板" xfId="109"/>
    <cellStyle name="千位分隔_2.5G报价模板_SBS155622 Quotation Template V6.0" xfId="110"/>
    <cellStyle name="常规_Main Quantities (50x155M)" xfId="111"/>
    <cellStyle name="桁区切り [0.00]_Calc. C-J" xfId="112"/>
    <cellStyle name="桁区切り_Calc. C-J" xfId="113"/>
    <cellStyle name="標準_BASIC (2)" xfId="114"/>
    <cellStyle name="通貨 [0.00]_Calc. C-J" xfId="115"/>
    <cellStyle name="通貨_Calc. C-J" xfId="116"/>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11.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externalLink" Target="externalLinks/externalLink15.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externalLink" Target="externalLinks/externalLink1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externalLink" Target="externalLinks/externalLink14.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externalLink" Target="externalLinks/externalLink1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externalLink" Target="externalLinks/externalLink1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8</xdr:col>
      <xdr:colOff>391440</xdr:colOff>
      <xdr:row>2</xdr:row>
      <xdr:rowOff>104383</xdr:rowOff>
    </xdr:from>
    <xdr:to>
      <xdr:col>13</xdr:col>
      <xdr:colOff>186456</xdr:colOff>
      <xdr:row>5</xdr:row>
      <xdr:rowOff>132958</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46508" y="639349"/>
          <a:ext cx="4674948" cy="7331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703079</xdr:colOff>
      <xdr:row>0</xdr:row>
      <xdr:rowOff>180732</xdr:rowOff>
    </xdr:from>
    <xdr:to>
      <xdr:col>9</xdr:col>
      <xdr:colOff>1343028</xdr:colOff>
      <xdr:row>4</xdr:row>
      <xdr:rowOff>104271</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90291" y="180732"/>
          <a:ext cx="5243699" cy="8394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761999</xdr:colOff>
      <xdr:row>0</xdr:row>
      <xdr:rowOff>296333</xdr:rowOff>
    </xdr:from>
    <xdr:to>
      <xdr:col>12</xdr:col>
      <xdr:colOff>642697</xdr:colOff>
      <xdr:row>4</xdr:row>
      <xdr:rowOff>45247</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499" y="296333"/>
          <a:ext cx="4674948" cy="7331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412750</xdr:colOff>
      <xdr:row>0</xdr:row>
      <xdr:rowOff>148167</xdr:rowOff>
    </xdr:from>
    <xdr:to>
      <xdr:col>13</xdr:col>
      <xdr:colOff>547448</xdr:colOff>
      <xdr:row>3</xdr:row>
      <xdr:rowOff>66414</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88250" y="148167"/>
          <a:ext cx="4674948" cy="7331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00147\H\Docs\EXCEL\OFFERTE\belgio\ema\filemiei\CATV_HOP.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p00147\H\My%20Documents\Prislister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A:\ATABEX\MIDDLEEA\SYRIA\BOM1SDH\1511ANC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p00147\H\OFFERTE\VENEZUEL\ELCA\ELCA2\EMA\XMYAM.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p00147\H\OFFERTE\SIRIA\INTERCIT\XMYAM.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Gppesvlcli1002\FS_Grupos\RADIO%20PO%202003\Implementaci&#243;n%20Red%201X\Acta%20de%20Aceptaci&#243;n\Ampliaciones%202004\Acta%20de%20Aceptaci&#243;n%20Provisional_Ampliaci&#243;n%2050BTS%201X_Ejecutado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munguia\Volumetricos\FINIQITA%20TELCEL2000\01FIN%20FORMAT2000\FORMATO%20FINIQUITO%20TELCEL%202000\00-012-7200009493%20F2000%20TELCEL%20%20RB%20PROGRES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p00147\H\MWDB.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lccr1-0094\docs%2099\Excel\Informes%20de%20Gesti&#243;n\Febrero\Calidad%20Norte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p00147\H\9600UH9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ppesvlcli1002\FS_Grupos\TEMP\Instalaciones_Coubicaci&#243;n_02.02.0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p00147\H\YANG\JI--QING.XLW"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_lcgc1_0183\docs%2098\Excel\Informes%20de%20Gesti&#243;n\Marzo\A&#241;o%201997\Capacidad\Capacidad%20al%2031-12-9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p00147\H\DOCUME~1\pjimenez.GP\CONFIG~1\Temp\notesE8DBF2\Oferta%20Target%2023-07-04.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p00147\H\WINDOWS\Archivos%20temporales%20de%20Internet\OLK80B5\LLt0301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TV_E"/>
    </sheetNames>
    <sheetDataSet>
      <sheetData sheetId="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L240"/>
      <sheetName val="NL180"/>
      <sheetName val="ANTENNA"/>
      <sheetName val="SPARE"/>
      <sheetName val="Access Radio NL400"/>
      <sheetName val="Access Link"/>
      <sheetName val="INSTMATR"/>
      <sheetName val="AccessRadioNL400"/>
    </sheetNames>
    <sheetDataSet>
      <sheetData sheetId="0"/>
      <sheetData sheetId="1"/>
      <sheetData sheetId="2"/>
      <sheetData sheetId="3"/>
      <sheetData sheetId="4"/>
      <sheetData sheetId="5"/>
      <sheetData sheetId="6"/>
      <sheetData sheetId="7"/>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515"/>
      <sheetName val="1511"/>
      <sheetName val="INVOICE"/>
      <sheetName val="Others"/>
      <sheetName val="INSTMATR"/>
      <sheetName val="NL180"/>
      <sheetName val="NL240"/>
      <sheetName val="Access Radio NL400"/>
      <sheetName val="SPARE"/>
    </sheetNames>
    <sheetDataSet>
      <sheetData sheetId="0" refreshError="1">
        <row r="19">
          <cell r="H19">
            <v>81988</v>
          </cell>
          <cell r="I19">
            <v>170035</v>
          </cell>
        </row>
        <row r="20">
          <cell r="G20">
            <v>0</v>
          </cell>
        </row>
        <row r="21">
          <cell r="G21">
            <v>1</v>
          </cell>
          <cell r="H21">
            <v>26348</v>
          </cell>
          <cell r="I21">
            <v>26348</v>
          </cell>
          <cell r="J21">
            <v>1</v>
          </cell>
        </row>
        <row r="22">
          <cell r="G22">
            <v>2</v>
          </cell>
          <cell r="H22">
            <v>25740</v>
          </cell>
          <cell r="I22">
            <v>51480</v>
          </cell>
          <cell r="J22">
            <v>2</v>
          </cell>
        </row>
        <row r="23">
          <cell r="G23">
            <v>2</v>
          </cell>
          <cell r="H23">
            <v>4670</v>
          </cell>
          <cell r="I23">
            <v>9340</v>
          </cell>
          <cell r="J23">
            <v>2</v>
          </cell>
        </row>
        <row r="24">
          <cell r="G24">
            <v>12</v>
          </cell>
          <cell r="H24">
            <v>5115</v>
          </cell>
          <cell r="I24">
            <v>61380</v>
          </cell>
          <cell r="J24">
            <v>12</v>
          </cell>
        </row>
        <row r="25">
          <cell r="G25">
            <v>1</v>
          </cell>
          <cell r="H25">
            <v>6793</v>
          </cell>
          <cell r="I25">
            <v>6793</v>
          </cell>
          <cell r="J25">
            <v>1</v>
          </cell>
        </row>
        <row r="26">
          <cell r="G26">
            <v>1</v>
          </cell>
          <cell r="H26">
            <v>1035</v>
          </cell>
          <cell r="I26">
            <v>1035</v>
          </cell>
          <cell r="J26">
            <v>1</v>
          </cell>
        </row>
        <row r="27">
          <cell r="G27">
            <v>1</v>
          </cell>
          <cell r="H27">
            <v>723</v>
          </cell>
          <cell r="I27">
            <v>723</v>
          </cell>
          <cell r="J27">
            <v>1</v>
          </cell>
        </row>
        <row r="28">
          <cell r="G28">
            <v>1</v>
          </cell>
          <cell r="H28">
            <v>6893</v>
          </cell>
          <cell r="I28">
            <v>6893</v>
          </cell>
          <cell r="J28">
            <v>1</v>
          </cell>
        </row>
        <row r="29">
          <cell r="G29">
            <v>1</v>
          </cell>
          <cell r="H29">
            <v>4573</v>
          </cell>
          <cell r="I29">
            <v>4573</v>
          </cell>
          <cell r="J29">
            <v>1</v>
          </cell>
        </row>
        <row r="30">
          <cell r="G30">
            <v>15</v>
          </cell>
          <cell r="H30">
            <v>98</v>
          </cell>
          <cell r="I30">
            <v>1470</v>
          </cell>
          <cell r="J30">
            <v>15</v>
          </cell>
        </row>
        <row r="31">
          <cell r="G31">
            <v>0</v>
          </cell>
          <cell r="H31">
            <v>0</v>
          </cell>
          <cell r="I31">
            <v>0</v>
          </cell>
        </row>
        <row r="32">
          <cell r="G32">
            <v>0</v>
          </cell>
          <cell r="H32">
            <v>156521</v>
          </cell>
          <cell r="I32">
            <v>1013050</v>
          </cell>
        </row>
        <row r="33">
          <cell r="G33">
            <v>0</v>
          </cell>
          <cell r="H33">
            <v>0</v>
          </cell>
          <cell r="I33">
            <v>0</v>
          </cell>
        </row>
        <row r="34">
          <cell r="G34">
            <v>0</v>
          </cell>
          <cell r="H34">
            <v>0</v>
          </cell>
          <cell r="I34">
            <v>0</v>
          </cell>
        </row>
        <row r="35">
          <cell r="G35">
            <v>1</v>
          </cell>
          <cell r="H35">
            <v>9160</v>
          </cell>
          <cell r="I35">
            <v>9160</v>
          </cell>
          <cell r="J35">
            <v>1</v>
          </cell>
        </row>
        <row r="36">
          <cell r="G36">
            <v>2</v>
          </cell>
          <cell r="H36">
            <v>6498</v>
          </cell>
          <cell r="I36">
            <v>12996</v>
          </cell>
          <cell r="J36">
            <v>2</v>
          </cell>
        </row>
        <row r="37">
          <cell r="G37">
            <v>16</v>
          </cell>
          <cell r="H37">
            <v>1743</v>
          </cell>
          <cell r="I37">
            <v>27888</v>
          </cell>
          <cell r="J37">
            <v>16</v>
          </cell>
        </row>
        <row r="38">
          <cell r="G38">
            <v>31</v>
          </cell>
          <cell r="H38">
            <v>1940</v>
          </cell>
          <cell r="I38">
            <v>60140</v>
          </cell>
          <cell r="J38">
            <v>31</v>
          </cell>
        </row>
        <row r="39">
          <cell r="G39">
            <v>4</v>
          </cell>
          <cell r="H39">
            <v>4950</v>
          </cell>
          <cell r="I39">
            <v>19800</v>
          </cell>
          <cell r="J39">
            <v>4</v>
          </cell>
        </row>
        <row r="40">
          <cell r="G40">
            <v>4</v>
          </cell>
          <cell r="H40">
            <v>955</v>
          </cell>
          <cell r="I40">
            <v>3820</v>
          </cell>
          <cell r="J40">
            <v>4</v>
          </cell>
        </row>
        <row r="41">
          <cell r="G41">
            <v>12</v>
          </cell>
          <cell r="H41">
            <v>12353</v>
          </cell>
          <cell r="I41">
            <v>148236</v>
          </cell>
          <cell r="J41">
            <v>12</v>
          </cell>
        </row>
        <row r="42">
          <cell r="G42">
            <v>1</v>
          </cell>
          <cell r="H42">
            <v>2868</v>
          </cell>
          <cell r="I42">
            <v>2868</v>
          </cell>
          <cell r="J42">
            <v>1</v>
          </cell>
        </row>
        <row r="43">
          <cell r="G43">
            <v>2</v>
          </cell>
          <cell r="H43">
            <v>17795</v>
          </cell>
          <cell r="I43">
            <v>35590</v>
          </cell>
          <cell r="J43">
            <v>2</v>
          </cell>
        </row>
        <row r="44">
          <cell r="G44">
            <v>2</v>
          </cell>
          <cell r="H44">
            <v>8250</v>
          </cell>
          <cell r="I44">
            <v>16500</v>
          </cell>
          <cell r="J44">
            <v>2</v>
          </cell>
        </row>
        <row r="45">
          <cell r="G45">
            <v>1</v>
          </cell>
          <cell r="H45">
            <v>5955</v>
          </cell>
          <cell r="I45">
            <v>5955</v>
          </cell>
          <cell r="J45">
            <v>1</v>
          </cell>
        </row>
        <row r="46">
          <cell r="G46">
            <v>1</v>
          </cell>
          <cell r="H46">
            <v>1218</v>
          </cell>
          <cell r="I46">
            <v>1218</v>
          </cell>
          <cell r="J46">
            <v>1</v>
          </cell>
        </row>
        <row r="47">
          <cell r="G47">
            <v>96</v>
          </cell>
          <cell r="H47">
            <v>6168</v>
          </cell>
          <cell r="I47">
            <v>592128</v>
          </cell>
          <cell r="J47">
            <v>96</v>
          </cell>
        </row>
        <row r="48">
          <cell r="G48">
            <v>1</v>
          </cell>
          <cell r="H48">
            <v>280</v>
          </cell>
          <cell r="I48">
            <v>280</v>
          </cell>
          <cell r="J48">
            <v>1</v>
          </cell>
        </row>
        <row r="49">
          <cell r="G49">
            <v>1</v>
          </cell>
          <cell r="H49">
            <v>65</v>
          </cell>
          <cell r="I49">
            <v>65</v>
          </cell>
          <cell r="J49">
            <v>1</v>
          </cell>
        </row>
        <row r="50">
          <cell r="G50">
            <v>2</v>
          </cell>
          <cell r="H50">
            <v>83</v>
          </cell>
          <cell r="I50">
            <v>166</v>
          </cell>
          <cell r="J50">
            <v>2</v>
          </cell>
        </row>
        <row r="51">
          <cell r="G51">
            <v>1</v>
          </cell>
          <cell r="H51">
            <v>460</v>
          </cell>
          <cell r="I51">
            <v>460</v>
          </cell>
          <cell r="J51">
            <v>1</v>
          </cell>
        </row>
        <row r="52">
          <cell r="G52">
            <v>1</v>
          </cell>
          <cell r="H52">
            <v>1580</v>
          </cell>
          <cell r="I52">
            <v>1580</v>
          </cell>
          <cell r="J52">
            <v>1</v>
          </cell>
        </row>
        <row r="53">
          <cell r="G53">
            <v>1</v>
          </cell>
          <cell r="H53">
            <v>42000</v>
          </cell>
          <cell r="I53">
            <v>42000</v>
          </cell>
          <cell r="J53">
            <v>1</v>
          </cell>
        </row>
        <row r="54">
          <cell r="G54">
            <v>1</v>
          </cell>
          <cell r="H54">
            <v>8700</v>
          </cell>
          <cell r="I54">
            <v>8700</v>
          </cell>
          <cell r="J54">
            <v>1</v>
          </cell>
        </row>
        <row r="55">
          <cell r="G55">
            <v>1</v>
          </cell>
          <cell r="H55">
            <v>12000</v>
          </cell>
          <cell r="I55">
            <v>12000</v>
          </cell>
          <cell r="J55">
            <v>1</v>
          </cell>
        </row>
        <row r="56">
          <cell r="G56">
            <v>1</v>
          </cell>
          <cell r="H56">
            <v>11500</v>
          </cell>
          <cell r="I56">
            <v>11500</v>
          </cell>
          <cell r="J56">
            <v>1</v>
          </cell>
        </row>
        <row r="58">
          <cell r="G58">
            <v>0</v>
          </cell>
          <cell r="H58">
            <v>0</v>
          </cell>
          <cell r="I58">
            <v>0</v>
          </cell>
        </row>
        <row r="60">
          <cell r="G60">
            <v>0</v>
          </cell>
          <cell r="H60">
            <v>0</v>
          </cell>
          <cell r="I60">
            <v>0</v>
          </cell>
        </row>
        <row r="61">
          <cell r="G61">
            <v>0</v>
          </cell>
          <cell r="H61">
            <v>0</v>
          </cell>
          <cell r="I61">
            <v>0</v>
          </cell>
        </row>
        <row r="62">
          <cell r="A62">
            <v>3</v>
          </cell>
          <cell r="B62" t="str">
            <v>INSTALLATION &amp; TESTING</v>
          </cell>
          <cell r="G62">
            <v>0</v>
          </cell>
          <cell r="H62">
            <v>242449</v>
          </cell>
          <cell r="I62">
            <v>242449</v>
          </cell>
        </row>
        <row r="63">
          <cell r="G63">
            <v>0</v>
          </cell>
          <cell r="H63">
            <v>0</v>
          </cell>
          <cell r="I63">
            <v>0</v>
          </cell>
        </row>
        <row r="64">
          <cell r="A64" t="str">
            <v>3.1</v>
          </cell>
          <cell r="B64" t="str">
            <v>INSTALLATION &amp; TEST.</v>
          </cell>
          <cell r="G64">
            <v>0</v>
          </cell>
          <cell r="H64">
            <v>0</v>
          </cell>
          <cell r="I64">
            <v>0</v>
          </cell>
        </row>
        <row r="65">
          <cell r="G65">
            <v>0</v>
          </cell>
          <cell r="H65">
            <v>0</v>
          </cell>
          <cell r="I65">
            <v>0</v>
          </cell>
        </row>
        <row r="66">
          <cell r="B66" t="str">
            <v>RACK ASSEMBLY</v>
          </cell>
          <cell r="G66">
            <v>0</v>
          </cell>
          <cell r="H66">
            <v>0</v>
          </cell>
          <cell r="I66">
            <v>0</v>
          </cell>
        </row>
        <row r="67">
          <cell r="B67" t="str">
            <v>SUBRACK INTEGRATION AND CABLING</v>
          </cell>
          <cell r="G67">
            <v>1</v>
          </cell>
          <cell r="H67">
            <v>108528</v>
          </cell>
          <cell r="I67">
            <v>108528</v>
          </cell>
          <cell r="J67">
            <v>1</v>
          </cell>
        </row>
        <row r="68">
          <cell r="G68">
            <v>0</v>
          </cell>
          <cell r="H68">
            <v>0</v>
          </cell>
          <cell r="I68">
            <v>0</v>
          </cell>
        </row>
        <row r="69">
          <cell r="A69" t="str">
            <v>3.2</v>
          </cell>
          <cell r="B69" t="str">
            <v>INSTALLATION FILES</v>
          </cell>
          <cell r="G69">
            <v>0</v>
          </cell>
          <cell r="H69">
            <v>0</v>
          </cell>
          <cell r="I69">
            <v>0</v>
          </cell>
        </row>
        <row r="70">
          <cell r="B70" t="str">
            <v xml:space="preserve">INSTALLATION FILES  </v>
          </cell>
          <cell r="G70">
            <v>1</v>
          </cell>
          <cell r="H70">
            <v>18483</v>
          </cell>
          <cell r="I70">
            <v>18483</v>
          </cell>
          <cell r="J70">
            <v>1</v>
          </cell>
        </row>
        <row r="71">
          <cell r="G71">
            <v>0</v>
          </cell>
          <cell r="H71">
            <v>0</v>
          </cell>
          <cell r="I71">
            <v>0</v>
          </cell>
        </row>
        <row r="72">
          <cell r="G72">
            <v>1</v>
          </cell>
          <cell r="H72">
            <v>110833</v>
          </cell>
          <cell r="I72">
            <v>110833</v>
          </cell>
          <cell r="J72">
            <v>1</v>
          </cell>
        </row>
        <row r="73">
          <cell r="G73">
            <v>0</v>
          </cell>
          <cell r="H73">
            <v>0</v>
          </cell>
          <cell r="I73">
            <v>0</v>
          </cell>
        </row>
        <row r="74">
          <cell r="G74">
            <v>0</v>
          </cell>
          <cell r="H74">
            <v>0</v>
          </cell>
          <cell r="I74">
            <v>0</v>
          </cell>
        </row>
        <row r="75">
          <cell r="G75">
            <v>1</v>
          </cell>
          <cell r="H75">
            <v>4605</v>
          </cell>
          <cell r="I75">
            <v>4605</v>
          </cell>
          <cell r="J75">
            <v>1</v>
          </cell>
        </row>
        <row r="76">
          <cell r="G76">
            <v>0</v>
          </cell>
          <cell r="H76">
            <v>0</v>
          </cell>
          <cell r="I76">
            <v>0</v>
          </cell>
        </row>
        <row r="77">
          <cell r="H77">
            <v>0</v>
          </cell>
          <cell r="I77">
            <v>0</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EFF"/>
      <sheetName val="1515"/>
      <sheetName val="INVOICE"/>
      <sheetName val="Others"/>
    </sheetNames>
    <sheetDataSet>
      <sheetData sheetId="0" refreshError="1">
        <row r="11">
          <cell r="D11">
            <v>1</v>
          </cell>
        </row>
      </sheetData>
      <sheetData sheetId="1" refreshError="1"/>
      <sheetData sheetId="2" refreshError="1"/>
      <sheetData sheetId="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EFF"/>
      <sheetName val="SPEC.LISTA"/>
      <sheetName val="Calculos Emerson"/>
    </sheetNames>
    <sheetDataSet>
      <sheetData sheetId="0" refreshError="1">
        <row r="16">
          <cell r="D16">
            <v>4.625</v>
          </cell>
        </row>
      </sheetData>
      <sheetData sheetId="1" refreshError="1"/>
      <sheetData sheetId="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A Provisional"/>
      <sheetName val="ACTA Definitiva"/>
      <sheetName val="Notas"/>
      <sheetName val="Listado Ampliaciones Lima"/>
      <sheetName val="4720141529 - Svc 50 ampl 1x"/>
      <sheetName val="4720141529 - Svc 5İ ampl 1x"/>
    </sheetNames>
    <sheetDataSet>
      <sheetData sheetId="0"/>
      <sheetData sheetId="1"/>
      <sheetData sheetId="2"/>
      <sheetData sheetId="3" refreshError="1">
        <row r="2">
          <cell r="W2">
            <v>4720141529</v>
          </cell>
        </row>
        <row r="3">
          <cell r="W3">
            <v>4720141529</v>
          </cell>
        </row>
        <row r="4">
          <cell r="W4">
            <v>4720141529</v>
          </cell>
        </row>
        <row r="5">
          <cell r="W5">
            <v>4720141529</v>
          </cell>
        </row>
        <row r="6">
          <cell r="W6">
            <v>4720141529</v>
          </cell>
        </row>
        <row r="7">
          <cell r="W7">
            <v>4720141529</v>
          </cell>
        </row>
        <row r="8">
          <cell r="W8">
            <v>4720141529</v>
          </cell>
        </row>
        <row r="9">
          <cell r="W9">
            <v>4720141529</v>
          </cell>
        </row>
        <row r="10">
          <cell r="W10">
            <v>4720141529</v>
          </cell>
        </row>
        <row r="11">
          <cell r="W11">
            <v>4720141529</v>
          </cell>
        </row>
        <row r="12">
          <cell r="W12">
            <v>4720141529</v>
          </cell>
        </row>
        <row r="13">
          <cell r="W13">
            <v>4720141529</v>
          </cell>
        </row>
        <row r="14">
          <cell r="W14">
            <v>4720141529</v>
          </cell>
        </row>
        <row r="15">
          <cell r="W15">
            <v>4720141529</v>
          </cell>
        </row>
        <row r="16">
          <cell r="W16">
            <v>4720141529</v>
          </cell>
        </row>
        <row r="17">
          <cell r="W17">
            <v>4720141529</v>
          </cell>
        </row>
        <row r="18">
          <cell r="W18">
            <v>4720141529</v>
          </cell>
        </row>
        <row r="19">
          <cell r="W19">
            <v>4720141529</v>
          </cell>
        </row>
        <row r="20">
          <cell r="W20">
            <v>4720141529</v>
          </cell>
        </row>
        <row r="21">
          <cell r="W21">
            <v>4720141529</v>
          </cell>
        </row>
        <row r="22">
          <cell r="W22">
            <v>4720141529</v>
          </cell>
        </row>
        <row r="23">
          <cell r="W23">
            <v>4720141529</v>
          </cell>
        </row>
        <row r="24">
          <cell r="W24">
            <v>4720141529</v>
          </cell>
        </row>
        <row r="25">
          <cell r="W25">
            <v>4720141529</v>
          </cell>
        </row>
        <row r="26">
          <cell r="W26">
            <v>4720141529</v>
          </cell>
        </row>
        <row r="27">
          <cell r="W27">
            <v>4720141529</v>
          </cell>
        </row>
        <row r="28">
          <cell r="W28">
            <v>4720141529</v>
          </cell>
        </row>
        <row r="29">
          <cell r="W29">
            <v>4720141529</v>
          </cell>
        </row>
        <row r="30">
          <cell r="W30">
            <v>4720141529</v>
          </cell>
        </row>
        <row r="31">
          <cell r="W31">
            <v>4720141529</v>
          </cell>
        </row>
        <row r="32">
          <cell r="W32">
            <v>4720141529</v>
          </cell>
        </row>
        <row r="33">
          <cell r="W33">
            <v>4720141529</v>
          </cell>
        </row>
        <row r="34">
          <cell r="W34">
            <v>4720141529</v>
          </cell>
        </row>
        <row r="35">
          <cell r="W35">
            <v>4720141529</v>
          </cell>
        </row>
        <row r="36">
          <cell r="W36">
            <v>4720141529</v>
          </cell>
        </row>
        <row r="37">
          <cell r="W37">
            <v>4720141529</v>
          </cell>
        </row>
        <row r="38">
          <cell r="W38">
            <v>4720141529</v>
          </cell>
        </row>
        <row r="39">
          <cell r="W39">
            <v>4720141529</v>
          </cell>
        </row>
        <row r="40">
          <cell r="W40">
            <v>4720141529</v>
          </cell>
        </row>
        <row r="41">
          <cell r="W41">
            <v>4720141529</v>
          </cell>
        </row>
        <row r="42">
          <cell r="W42">
            <v>4720141529</v>
          </cell>
        </row>
        <row r="43">
          <cell r="W43">
            <v>4720141529</v>
          </cell>
        </row>
        <row r="44">
          <cell r="W44">
            <v>4720141529</v>
          </cell>
        </row>
        <row r="45">
          <cell r="W45">
            <v>4720141529</v>
          </cell>
        </row>
        <row r="46">
          <cell r="W46">
            <v>4720141529</v>
          </cell>
        </row>
        <row r="47">
          <cell r="W47">
            <v>4720141529</v>
          </cell>
        </row>
        <row r="48">
          <cell r="W48">
            <v>4720141529</v>
          </cell>
        </row>
        <row r="49">
          <cell r="W49">
            <v>4720141529</v>
          </cell>
        </row>
        <row r="50">
          <cell r="W50">
            <v>4720141529</v>
          </cell>
        </row>
        <row r="51">
          <cell r="W51">
            <v>4720141529</v>
          </cell>
        </row>
      </sheetData>
      <sheetData sheetId="4"/>
      <sheetData sheetId="5"/>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DATOS GRALES RB PROGRESO "/>
      <sheetName val="B CORTE ADMO. RB PROGRESO"/>
      <sheetName val="C ADIT-DEDUCT PROGRESO"/>
      <sheetName val="F ADICIONALES PROGRESO"/>
      <sheetName val="ENT-REC  N.M.B.30, RB PROGRESO"/>
      <sheetName val="RB PROGRESO, NXPA 42, HERMO"/>
      <sheetName val="ACTUALIZACION  EMERGENTE"/>
      <sheetName val="MATERIAL ESTRUCTURAL"/>
      <sheetName val="TORNILLOS"/>
      <sheetName val="MATERIAL ELECTRICO SAAVEDRA"/>
      <sheetName val="MATERIAL ANPASA"/>
      <sheetName val="TECNICA EN MATERIALES"/>
      <sheetName val="MATERIAL AMESA"/>
      <sheetName val="MATERIAL ILUMINACION TWR"/>
      <sheetName val="MATERIAL CABLES DE ACERO"/>
      <sheetName val="MATERIAL FLEJINOX"/>
      <sheetName val="PINTURA Y RECUBRIMIENTOS"/>
      <sheetName val="FAX SAAVEDRA"/>
      <sheetName val="FAX ANPASA"/>
      <sheetName val="FAX TECNICA EN MATERIALES"/>
      <sheetName val="FAX AMESA"/>
      <sheetName val="ENT_REC  N_M_B_30_ RB PROGRESO"/>
      <sheetName val="RB PROGRESO_ NXPA 42_ HERMO"/>
      <sheetName val="RBS 884M 30W Omni"/>
      <sheetName val="Tablas"/>
      <sheetName val="FUs"/>
      <sheetName val="presupuesto"/>
      <sheetName val="#¡REF"/>
    </sheetNames>
    <sheetDataSet>
      <sheetData sheetId="0"/>
      <sheetData sheetId="1"/>
      <sheetData sheetId="2"/>
      <sheetData sheetId="3"/>
      <sheetData sheetId="4" refreshError="1">
        <row r="13">
          <cell r="A13">
            <v>1</v>
          </cell>
          <cell r="B13" t="str">
            <v xml:space="preserve">ESTRUCTURA DE TORRE </v>
          </cell>
        </row>
        <row r="14">
          <cell r="A14">
            <v>1.01</v>
          </cell>
          <cell r="B14" t="str">
            <v>TORRE AUTOSOPORTADA TUBULAR, SECCIÓN TRIANGULAR DE 42 METROS DE ALTURA</v>
          </cell>
          <cell r="C14" t="str">
            <v>lote</v>
          </cell>
          <cell r="D14">
            <v>1</v>
          </cell>
        </row>
        <row r="15">
          <cell r="A15">
            <v>1.02</v>
          </cell>
          <cell r="B15" t="str">
            <v>Plataforma Triangular Celular de 5.0 mts de cara</v>
          </cell>
          <cell r="C15" t="str">
            <v>lote</v>
          </cell>
          <cell r="D15">
            <v>1</v>
          </cell>
        </row>
        <row r="16">
          <cell r="B16" t="str">
            <v>ubicada en la cúspide de la torre.</v>
          </cell>
        </row>
        <row r="17">
          <cell r="A17">
            <v>1.03</v>
          </cell>
          <cell r="B17" t="str">
            <v>Base para Plataforma celular</v>
          </cell>
          <cell r="C17" t="str">
            <v>lote</v>
          </cell>
          <cell r="D17">
            <v>1</v>
          </cell>
        </row>
        <row r="18">
          <cell r="A18">
            <v>1.04</v>
          </cell>
          <cell r="B18" t="str">
            <v>Plataforma de descanso no considerada</v>
          </cell>
          <cell r="C18" t="str">
            <v>lote</v>
          </cell>
          <cell r="D18" t="str">
            <v>N/C</v>
          </cell>
        </row>
        <row r="19">
          <cell r="A19">
            <v>1.05</v>
          </cell>
          <cell r="B19" t="str">
            <v>Tubos de 2" de diametro, ced. 40, L= 3mts. incluye: abrazaderas</v>
          </cell>
          <cell r="C19" t="str">
            <v>pza</v>
          </cell>
          <cell r="D19">
            <v>12</v>
          </cell>
        </row>
        <row r="20">
          <cell r="B20" t="str">
            <v>para colocación de soportes  en plataforma (4 por sector) para colocar las antenas de R.F.</v>
          </cell>
        </row>
        <row r="21">
          <cell r="A21">
            <v>1.06</v>
          </cell>
          <cell r="B21" t="str">
            <v xml:space="preserve">Juego de Anclas </v>
          </cell>
          <cell r="C21" t="str">
            <v>jgos</v>
          </cell>
          <cell r="D21">
            <v>3</v>
          </cell>
        </row>
        <row r="22">
          <cell r="A22">
            <v>1.07</v>
          </cell>
          <cell r="B22" t="str">
            <v>Sistema de seguridad mca. microflect para ascenso y descenso a torre</v>
          </cell>
          <cell r="C22" t="str">
            <v>lote</v>
          </cell>
          <cell r="D22">
            <v>1</v>
          </cell>
        </row>
        <row r="23">
          <cell r="B23" t="str">
            <v>(toda la longitud), no incluye cinturon ni bandola.</v>
          </cell>
        </row>
        <row r="24">
          <cell r="A24" t="str">
            <v>1.07.</v>
          </cell>
          <cell r="B24" t="str">
            <v>Cama guia horizontal de 18 barrenos .</v>
          </cell>
          <cell r="C24" t="str">
            <v>ml</v>
          </cell>
          <cell r="D24">
            <v>15</v>
          </cell>
          <cell r="E24">
            <v>11.3</v>
          </cell>
        </row>
        <row r="25">
          <cell r="A25">
            <v>1.08</v>
          </cell>
          <cell r="B25" t="str">
            <v>Postes de 3.00 metros de longitud para soportar cama de guia de onda horizontal con tubo 2 1/2"</v>
          </cell>
          <cell r="C25" t="str">
            <v>pza</v>
          </cell>
          <cell r="D25">
            <v>5</v>
          </cell>
          <cell r="E25">
            <v>2</v>
          </cell>
        </row>
        <row r="26">
          <cell r="B26" t="str">
            <v xml:space="preserve">ced. 40 a cada 3.00 mts. Incluye  macizos de concreto 30x30x20 cm. </v>
          </cell>
        </row>
        <row r="27">
          <cell r="A27">
            <v>1.0900000000000001</v>
          </cell>
          <cell r="B27" t="str">
            <v xml:space="preserve">Cama guia vertical de 18 barrenos </v>
          </cell>
          <cell r="C27" t="str">
            <v>ml</v>
          </cell>
          <cell r="D27">
            <v>39</v>
          </cell>
        </row>
        <row r="28">
          <cell r="A28">
            <v>1.1000000000000001</v>
          </cell>
          <cell r="B28" t="str">
            <v>Tramo T-45 para pararrayos</v>
          </cell>
          <cell r="C28" t="str">
            <v>pza</v>
          </cell>
          <cell r="D28">
            <v>1</v>
          </cell>
        </row>
        <row r="29">
          <cell r="A29">
            <v>1.1100000000000001</v>
          </cell>
          <cell r="B29" t="str">
            <v>Màstil de 1.50 mts. En la cùspide de la Torre.</v>
          </cell>
          <cell r="C29" t="str">
            <v>pza</v>
          </cell>
          <cell r="D29">
            <v>1</v>
          </cell>
        </row>
        <row r="30">
          <cell r="A30" t="str">
            <v>1.11.</v>
          </cell>
          <cell r="B30" t="str">
            <v>Escalera de ascenso a torre (de cuspide de torre a N.P.T.) con redondo de</v>
          </cell>
          <cell r="C30" t="str">
            <v>ml</v>
          </cell>
          <cell r="D30">
            <v>42</v>
          </cell>
        </row>
        <row r="31">
          <cell r="B31" t="str">
            <v>3/4" de diametro min.</v>
          </cell>
        </row>
        <row r="32">
          <cell r="A32">
            <v>1.1200000000000001</v>
          </cell>
          <cell r="B32" t="str">
            <v>Curva vertical de 18 barrenos p/cama de guia de onda</v>
          </cell>
          <cell r="C32" t="str">
            <v>pza</v>
          </cell>
          <cell r="D32">
            <v>1</v>
          </cell>
        </row>
        <row r="33">
          <cell r="A33">
            <v>1.1299999999999999</v>
          </cell>
          <cell r="B33" t="str">
            <v>Curva horizontal de 18 barrenos p/cama de guia de onda</v>
          </cell>
          <cell r="C33" t="str">
            <v>pza</v>
          </cell>
          <cell r="D33">
            <v>1</v>
          </cell>
          <cell r="E33">
            <v>1</v>
          </cell>
        </row>
        <row r="34">
          <cell r="A34">
            <v>1.1399999999999999</v>
          </cell>
          <cell r="B34" t="str">
            <v>Todo elemento estructural A-36, deberá ser galvanizados por inmersión</v>
          </cell>
          <cell r="C34" t="str">
            <v>lote</v>
          </cell>
          <cell r="D34">
            <v>1</v>
          </cell>
        </row>
        <row r="35">
          <cell r="B35" t="str">
            <v>en caliente y las piezas roscadas A-307, serán galvanizadas</v>
          </cell>
        </row>
        <row r="36">
          <cell r="B36" t="str">
            <v>por el metodo zincado mecanico.</v>
          </cell>
        </row>
        <row r="38">
          <cell r="A38">
            <v>2</v>
          </cell>
          <cell r="B38" t="str">
            <v>PINTURA</v>
          </cell>
          <cell r="C38" t="str">
            <v>lote</v>
          </cell>
          <cell r="D38">
            <v>1</v>
          </cell>
        </row>
        <row r="39">
          <cell r="B39" t="str">
            <v>Pintura base poliuretano MCA. SYLPYL, DUPONT, NERVION,</v>
          </cell>
        </row>
        <row r="40">
          <cell r="B40" t="str">
            <v>NERVION, SHEWIN WILLIAMS O LATEX, mca. Sherwin Williams en</v>
          </cell>
        </row>
        <row r="41">
          <cell r="B41" t="str">
            <v>color blanco y naranja internacional en 7 franjas alternas.</v>
          </cell>
        </row>
        <row r="42">
          <cell r="A42">
            <v>3</v>
          </cell>
          <cell r="B42" t="str">
            <v>SISTEMA DE PARARRAYOS</v>
          </cell>
        </row>
        <row r="43">
          <cell r="A43">
            <v>3.01</v>
          </cell>
          <cell r="B43" t="str">
            <v xml:space="preserve">Barra de descarga tipo EP-D, incluye: mastil de duraluminio </v>
          </cell>
          <cell r="C43" t="str">
            <v>pza</v>
          </cell>
          <cell r="D43">
            <v>1</v>
          </cell>
        </row>
        <row r="44">
          <cell r="A44">
            <v>3.02</v>
          </cell>
          <cell r="B44" t="str">
            <v>Cable No. 2/0 THW, marca Condumex</v>
          </cell>
          <cell r="C44" t="str">
            <v>ml</v>
          </cell>
          <cell r="D44">
            <v>50</v>
          </cell>
        </row>
        <row r="45">
          <cell r="A45">
            <v>3.03</v>
          </cell>
          <cell r="B45" t="str">
            <v>Abrazaderas Metalicas galvanizadas para su sujeción a la torre</v>
          </cell>
          <cell r="C45" t="str">
            <v>pza</v>
          </cell>
          <cell r="D45">
            <v>49</v>
          </cell>
        </row>
        <row r="46">
          <cell r="A46">
            <v>3.04</v>
          </cell>
          <cell r="B46" t="str">
            <v>Conexiones con soldadura exotermicas.</v>
          </cell>
          <cell r="C46" t="str">
            <v>pza</v>
          </cell>
          <cell r="D46">
            <v>2</v>
          </cell>
          <cell r="E46">
            <v>1</v>
          </cell>
        </row>
        <row r="47">
          <cell r="A47">
            <v>4</v>
          </cell>
          <cell r="B47" t="str">
            <v>ATERRIZAJE DE LA TORRE</v>
          </cell>
        </row>
        <row r="48">
          <cell r="A48">
            <v>4.01</v>
          </cell>
          <cell r="B48" t="str">
            <v>Cable  No. 2 THW. marca Condumex.</v>
          </cell>
          <cell r="C48" t="str">
            <v>ml</v>
          </cell>
          <cell r="D48">
            <v>12</v>
          </cell>
          <cell r="F48">
            <v>6</v>
          </cell>
        </row>
        <row r="49">
          <cell r="A49">
            <v>4.0199999999999996</v>
          </cell>
          <cell r="B49" t="str">
            <v>Conexiones con soldadura exotermica.</v>
          </cell>
          <cell r="C49" t="str">
            <v>pza</v>
          </cell>
          <cell r="D49">
            <v>8</v>
          </cell>
          <cell r="E49">
            <v>5</v>
          </cell>
        </row>
        <row r="50">
          <cell r="A50">
            <v>5</v>
          </cell>
          <cell r="B50" t="str">
            <v xml:space="preserve">PROTECCION DE LINEAS DE TRANSMISION </v>
          </cell>
        </row>
        <row r="51">
          <cell r="A51">
            <v>5.01</v>
          </cell>
          <cell r="B51" t="str">
            <v>Cable  No. 2 THW. marca Condumex. en toda la longitud de la torre, cama horizontal</v>
          </cell>
          <cell r="C51" t="str">
            <v>ml</v>
          </cell>
          <cell r="D51">
            <v>60</v>
          </cell>
          <cell r="E51">
            <v>12</v>
          </cell>
        </row>
        <row r="52">
          <cell r="B52" t="str">
            <v>colas de tierra.</v>
          </cell>
        </row>
        <row r="53">
          <cell r="A53">
            <v>5.0199999999999996</v>
          </cell>
          <cell r="B53" t="str">
            <v>2 Soleras de cobre de 2"x 3/8" x ANCHO de cama en cada linea de KIT</v>
          </cell>
          <cell r="C53" t="str">
            <v>jgo.</v>
          </cell>
          <cell r="D53">
            <v>2</v>
          </cell>
        </row>
        <row r="54">
          <cell r="B54" t="str">
            <v>de aterrizaje (en este sitio considerar 3 lineas de Kit de Aterrizaje)</v>
          </cell>
        </row>
        <row r="55">
          <cell r="A55">
            <v>5.03</v>
          </cell>
          <cell r="B55" t="str">
            <v>Barriles aisladores de 2 1/2", dos por solera</v>
          </cell>
          <cell r="C55" t="str">
            <v>pza</v>
          </cell>
          <cell r="D55">
            <v>8</v>
          </cell>
          <cell r="F55">
            <v>2</v>
          </cell>
        </row>
        <row r="56">
          <cell r="A56">
            <v>5.04</v>
          </cell>
          <cell r="B56" t="str">
            <v>Solera de 3/8" x 6" x ANCHO cama, incluye: soporte de sujeción y</v>
          </cell>
          <cell r="C56" t="str">
            <v>pza</v>
          </cell>
          <cell r="D56">
            <v>1</v>
          </cell>
        </row>
        <row r="57">
          <cell r="B57" t="str">
            <v>barriles aisladores. de 2 1/2".</v>
          </cell>
        </row>
        <row r="58">
          <cell r="A58">
            <v>5.05</v>
          </cell>
          <cell r="B58" t="str">
            <v>Conexiones con soldadura exotermicas.</v>
          </cell>
          <cell r="C58" t="str">
            <v>pza</v>
          </cell>
          <cell r="D58">
            <v>6</v>
          </cell>
          <cell r="E58">
            <v>6</v>
          </cell>
        </row>
        <row r="59">
          <cell r="A59">
            <v>6</v>
          </cell>
          <cell r="B59" t="str">
            <v xml:space="preserve">SISTEMA DE ILUMINACION </v>
          </cell>
          <cell r="C59" t="str">
            <v>lote</v>
          </cell>
          <cell r="D59">
            <v>1</v>
          </cell>
        </row>
        <row r="60">
          <cell r="A60">
            <v>6.01</v>
          </cell>
          <cell r="B60" t="str">
            <v>Luz doble en la punta de la torre (certificada) con Fotocelda, cable de uso rudo,</v>
          </cell>
        </row>
        <row r="61">
          <cell r="B61" t="str">
            <v xml:space="preserve">cinchos plásticos y todo lo necesario para su correcta instalación. </v>
          </cell>
        </row>
        <row r="62">
          <cell r="B62" t="str">
            <v>Incluye controlador alarmado.</v>
          </cell>
        </row>
        <row r="63">
          <cell r="B63" t="str">
            <v xml:space="preserve">Nota: La configuración definitiva del balizamiento nocturno dependerá del dictamen </v>
          </cell>
        </row>
        <row r="64">
          <cell r="B64" t="str">
            <v>emitido por la D.G.A.C. De la S.C.T.</v>
          </cell>
        </row>
        <row r="65">
          <cell r="A65">
            <v>7</v>
          </cell>
          <cell r="B65" t="str">
            <v>MONTAJE DE ESTRUCTURA, Plataforma, cama de guia de onda</v>
          </cell>
          <cell r="C65" t="str">
            <v>lote</v>
          </cell>
          <cell r="D65">
            <v>1</v>
          </cell>
        </row>
        <row r="66">
          <cell r="B66" t="str">
            <v>Sistema de pararrayos, 18 líneas de transmisión, 18 antenas celulares, sistema de tierras para líneas</v>
          </cell>
        </row>
        <row r="67">
          <cell r="B67" t="str">
            <v>aterrizaje de accesorios, sistema de seguridad de acceso a torre, sistema de iluminaciòn.</v>
          </cell>
        </row>
        <row r="68">
          <cell r="B68" t="str">
            <v>Considerando torre en terreno sensiblemente plano y sin problemas de accseso</v>
          </cell>
        </row>
        <row r="69">
          <cell r="B69" t="str">
            <v>para carga y descarga de materiales, considerando espacio libre de obstrucciones a pie de obra.</v>
          </cell>
        </row>
        <row r="70">
          <cell r="A70" t="str">
            <v>7A</v>
          </cell>
          <cell r="B70" t="str">
            <v>TRANSPORTE.</v>
          </cell>
          <cell r="C70" t="str">
            <v>flete</v>
          </cell>
          <cell r="D70">
            <v>1</v>
          </cell>
          <cell r="E70">
            <v>1</v>
          </cell>
        </row>
        <row r="71">
          <cell r="B71" t="str">
            <v>Flete desde Planta en Ecatepec Edo. de Mex. hasta  RB PROGRESO,</v>
          </cell>
        </row>
        <row r="72">
          <cell r="B72" t="str">
            <v>HERMOSILLO SONORA, incluye transporte y viaticos del personal de instalacón.</v>
          </cell>
        </row>
        <row r="73">
          <cell r="A73">
            <v>8</v>
          </cell>
          <cell r="B73" t="str">
            <v xml:space="preserve">SUPERVISION DE OBRA </v>
          </cell>
          <cell r="C73" t="str">
            <v>visita</v>
          </cell>
          <cell r="D73">
            <v>3</v>
          </cell>
        </row>
        <row r="74">
          <cell r="B74" t="str">
            <v>Trazo de cimentación, localización de anclas, nivelación y orientación de torre</v>
          </cell>
        </row>
        <row r="75">
          <cell r="A75">
            <v>9</v>
          </cell>
          <cell r="B75" t="str">
            <v>CONSIDERACIONES DE DISEÑO</v>
          </cell>
          <cell r="C75" t="str">
            <v>lote</v>
          </cell>
          <cell r="D75">
            <v>1</v>
          </cell>
        </row>
        <row r="76">
          <cell r="B76" t="str">
            <v>Velocidad Regional 180 Km/ hr</v>
          </cell>
        </row>
        <row r="77">
          <cell r="B77" t="str">
            <v>Factor de Topografia 1.2</v>
          </cell>
        </row>
        <row r="78">
          <cell r="B78" t="str">
            <v>Plataforma Triangular Celular de 5.0 mts de cara</v>
          </cell>
        </row>
        <row r="79">
          <cell r="B79" t="str">
            <v>colocada a 40 mts sobre el cuerpo de la torre.</v>
          </cell>
        </row>
        <row r="80">
          <cell r="B80" t="str">
            <v>18 antenas celulares mod. DB-810 de 50 Kg.   C/u</v>
          </cell>
        </row>
        <row r="81">
          <cell r="B81" t="str">
            <v>2 antenas de microondas de 0.6m. De diam. De 60 Kg c/u.</v>
          </cell>
        </row>
        <row r="82">
          <cell r="B82" t="str">
            <v>2 antenas de microondas de 2.4m de diam. De 420 Kg c/u</v>
          </cell>
        </row>
        <row r="86">
          <cell r="B86" t="str">
            <v>CONCEPTOS ADICIONALES</v>
          </cell>
        </row>
        <row r="88">
          <cell r="A88" t="str">
            <v>1A</v>
          </cell>
          <cell r="B88" t="str">
            <v xml:space="preserve">Suministro de soporte M.W. TIPO UNIVERSAL </v>
          </cell>
          <cell r="C88" t="str">
            <v>PZA</v>
          </cell>
          <cell r="D88">
            <v>1</v>
          </cell>
        </row>
        <row r="89">
          <cell r="A89" t="str">
            <v>2A</v>
          </cell>
          <cell r="B89" t="str">
            <v>Transporte, flete desde planta en Ecatepec Edo. de Mex. Hasta RB  ALTATA, R02 MPIO DE NAVOLATO, SIN. Incluye transporte y viaticos del personal de instalación.</v>
          </cell>
          <cell r="C89" t="str">
            <v>flete</v>
          </cell>
          <cell r="D89">
            <v>1</v>
          </cell>
        </row>
        <row r="90">
          <cell r="A90" t="str">
            <v>3A</v>
          </cell>
          <cell r="B90" t="str">
            <v>Conector muela para cable cal. 2 Burdy cat. YGCM 262</v>
          </cell>
          <cell r="C90" t="str">
            <v>pza</v>
          </cell>
          <cell r="D90">
            <v>5</v>
          </cell>
        </row>
        <row r="97">
          <cell r="B97" t="str">
            <v>RECEPCION POR PARTE DE   TELCEL</v>
          </cell>
          <cell r="D97" t="str">
            <v>ENTREGA POR PARTE DE  SISTTEMEX, S.A. de  C.  V.</v>
          </cell>
        </row>
      </sheetData>
      <sheetData sheetId="5" refreshError="1">
        <row r="1">
          <cell r="A1" t="str">
            <v>TORRE AUTOSOPORTADA TUBULAR</v>
          </cell>
        </row>
        <row r="2">
          <cell r="A2" t="str">
            <v>SECCION TRIANGULAR</v>
          </cell>
        </row>
        <row r="3">
          <cell r="A3" t="str">
            <v>MARCA SISTTEMEX</v>
          </cell>
        </row>
        <row r="4">
          <cell r="A4" t="str">
            <v>MOD: N.X.P.A 42</v>
          </cell>
        </row>
        <row r="5">
          <cell r="A5" t="str">
            <v>42 METROS DE ALTURA</v>
          </cell>
        </row>
        <row r="6">
          <cell r="A6" t="str">
            <v>SITIO: RB PROGRESO, HERMOSILLO SONORA</v>
          </cell>
        </row>
        <row r="7">
          <cell r="A7" t="str">
            <v>REQ.</v>
          </cell>
          <cell r="B7" t="str">
            <v/>
          </cell>
        </row>
        <row r="8">
          <cell r="A8" t="str">
            <v>TELCEL</v>
          </cell>
          <cell r="I8" t="str">
            <v>COTIZACION SISTTEMEX:</v>
          </cell>
          <cell r="J8" t="str">
            <v>000113-012</v>
          </cell>
        </row>
        <row r="9">
          <cell r="A9" t="str">
            <v>PART.</v>
          </cell>
          <cell r="B9" t="str">
            <v>CONCEPTO</v>
          </cell>
          <cell r="C9" t="str">
            <v>UNIDAD</v>
          </cell>
          <cell r="D9" t="str">
            <v>CANT.</v>
          </cell>
          <cell r="E9" t="str">
            <v>C.D.</v>
          </cell>
          <cell r="F9" t="str">
            <v>ACTUALIZACION</v>
          </cell>
          <cell r="G9" t="str">
            <v>PESO/ kg</v>
          </cell>
          <cell r="H9" t="str">
            <v>F.S.C.</v>
          </cell>
          <cell r="I9" t="str">
            <v>P.U.</v>
          </cell>
          <cell r="J9" t="str">
            <v>TOTAL</v>
          </cell>
        </row>
        <row r="10">
          <cell r="B10" t="str">
            <v xml:space="preserve">ESTRUCTURA </v>
          </cell>
          <cell r="F10">
            <v>1.07</v>
          </cell>
        </row>
        <row r="11">
          <cell r="A11">
            <v>1</v>
          </cell>
          <cell r="B11" t="str">
            <v xml:space="preserve">ESTRUCTURA DE TORRE </v>
          </cell>
        </row>
        <row r="12">
          <cell r="A12">
            <v>1.01</v>
          </cell>
          <cell r="B12" t="str">
            <v>TORRE AUTOSOPORTADA TUBULAR, SECCIÓN TRIANGULAR DE 42 METROS DE ALTURA</v>
          </cell>
          <cell r="C12" t="str">
            <v>lote</v>
          </cell>
          <cell r="D12">
            <v>1</v>
          </cell>
          <cell r="E12">
            <v>128057.76128644554</v>
          </cell>
          <cell r="F12" t="str">
            <v>ACTUALIZADO</v>
          </cell>
          <cell r="G12">
            <v>10432.39854</v>
          </cell>
          <cell r="H12">
            <v>2.2999999999999998</v>
          </cell>
          <cell r="I12">
            <v>294532.85095882474</v>
          </cell>
          <cell r="J12">
            <v>294532.85095882474</v>
          </cell>
        </row>
        <row r="13">
          <cell r="B13" t="str">
            <v>MODELO: N.X.P.A 42</v>
          </cell>
        </row>
        <row r="14">
          <cell r="A14">
            <v>1.02</v>
          </cell>
          <cell r="B14" t="str">
            <v>Plataforma Triangular Celular de 5.0 mts de cara</v>
          </cell>
          <cell r="C14" t="str">
            <v>lote</v>
          </cell>
          <cell r="D14">
            <v>1</v>
          </cell>
          <cell r="E14">
            <v>7898.1425338757026</v>
          </cell>
          <cell r="G14">
            <v>712</v>
          </cell>
          <cell r="H14">
            <v>1.95</v>
          </cell>
          <cell r="I14">
            <v>15401.377941057619</v>
          </cell>
          <cell r="J14">
            <v>15401.377941057619</v>
          </cell>
        </row>
        <row r="15">
          <cell r="B15" t="str">
            <v>colocada a 40 mts sobre el cuerpo de la torre.</v>
          </cell>
        </row>
        <row r="16">
          <cell r="A16">
            <v>1.03</v>
          </cell>
          <cell r="B16" t="str">
            <v>Base para Plataforma celular</v>
          </cell>
          <cell r="C16" t="str">
            <v>lote</v>
          </cell>
          <cell r="D16">
            <v>1</v>
          </cell>
          <cell r="E16">
            <v>1272.95</v>
          </cell>
          <cell r="F16">
            <v>1362.0565000000001</v>
          </cell>
          <cell r="G16">
            <v>179.86</v>
          </cell>
          <cell r="H16">
            <v>1.95</v>
          </cell>
          <cell r="I16">
            <v>2656.0101750000003</v>
          </cell>
          <cell r="J16">
            <v>2656.0101750000003</v>
          </cell>
        </row>
        <row r="17">
          <cell r="A17">
            <v>1.04</v>
          </cell>
          <cell r="B17" t="str">
            <v>Plataforma de descanso no considerada</v>
          </cell>
          <cell r="C17" t="str">
            <v>lote</v>
          </cell>
          <cell r="D17" t="str">
            <v>N/C</v>
          </cell>
          <cell r="E17" t="str">
            <v>N/C</v>
          </cell>
          <cell r="G17" t="str">
            <v>N/C</v>
          </cell>
          <cell r="H17">
            <v>1.95</v>
          </cell>
          <cell r="I17" t="str">
            <v>N/C</v>
          </cell>
          <cell r="J17" t="str">
            <v>N/C</v>
          </cell>
        </row>
        <row r="18">
          <cell r="A18">
            <v>1.05</v>
          </cell>
          <cell r="B18" t="str">
            <v>Tubos de 2" de diametro, ced. 40, L= 3mts. incluye: abrazaderas</v>
          </cell>
          <cell r="C18" t="str">
            <v>pza</v>
          </cell>
          <cell r="D18">
            <v>12</v>
          </cell>
          <cell r="E18">
            <v>353.75</v>
          </cell>
          <cell r="F18">
            <v>378.51249999999999</v>
          </cell>
          <cell r="G18">
            <v>357.6</v>
          </cell>
          <cell r="H18">
            <v>1.95</v>
          </cell>
          <cell r="I18">
            <v>738.09937500000001</v>
          </cell>
          <cell r="J18">
            <v>8857.192500000001</v>
          </cell>
        </row>
        <row r="19">
          <cell r="B19" t="str">
            <v>para colocación de soportes  en plataforma (4 por sector) para colocar las antenas de R.F.</v>
          </cell>
        </row>
        <row r="20">
          <cell r="A20">
            <v>1.06</v>
          </cell>
          <cell r="B20" t="str">
            <v xml:space="preserve">Juego de Anclas </v>
          </cell>
          <cell r="C20" t="str">
            <v>jgos</v>
          </cell>
          <cell r="D20">
            <v>3</v>
          </cell>
          <cell r="E20">
            <v>1014.85</v>
          </cell>
          <cell r="F20">
            <v>1085.8895</v>
          </cell>
          <cell r="G20">
            <v>80</v>
          </cell>
          <cell r="H20">
            <v>1.95</v>
          </cell>
          <cell r="I20">
            <v>2117.4845249999998</v>
          </cell>
          <cell r="J20">
            <v>6352.4535749999995</v>
          </cell>
        </row>
        <row r="21">
          <cell r="A21">
            <v>1.07</v>
          </cell>
          <cell r="B21" t="str">
            <v>Sistema de seguridad mca. microflect para ascenso y descenso a torre</v>
          </cell>
          <cell r="C21" t="str">
            <v>lote</v>
          </cell>
          <cell r="D21">
            <v>1</v>
          </cell>
          <cell r="E21">
            <v>5605.6502499999997</v>
          </cell>
          <cell r="F21">
            <v>5998.0457674999998</v>
          </cell>
          <cell r="H21">
            <v>1.75</v>
          </cell>
          <cell r="I21">
            <v>10496.580093125</v>
          </cell>
          <cell r="J21">
            <v>10496.580093125</v>
          </cell>
        </row>
        <row r="22">
          <cell r="B22" t="str">
            <v>(toda la longitud), no incluye cinturon ni bandola.</v>
          </cell>
        </row>
        <row r="23">
          <cell r="A23" t="str">
            <v>1.07.</v>
          </cell>
          <cell r="B23" t="str">
            <v>Cama guia horizontal de 18 barrenos .</v>
          </cell>
          <cell r="C23" t="str">
            <v>ml</v>
          </cell>
          <cell r="D23">
            <v>15</v>
          </cell>
          <cell r="E23">
            <v>234.37</v>
          </cell>
          <cell r="F23">
            <v>250.77590000000001</v>
          </cell>
          <cell r="G23">
            <v>232.5360199999995</v>
          </cell>
          <cell r="H23">
            <v>1.95</v>
          </cell>
          <cell r="I23">
            <v>489.01300500000002</v>
          </cell>
          <cell r="J23">
            <v>7335.1950750000005</v>
          </cell>
        </row>
        <row r="24">
          <cell r="A24">
            <v>1.08</v>
          </cell>
          <cell r="B24" t="str">
            <v>Postes de 3.00 metros de longitud para soportar cama de guia de onda horizontal con tubo 2 1/2"</v>
          </cell>
          <cell r="C24" t="str">
            <v>pza</v>
          </cell>
          <cell r="D24">
            <v>5</v>
          </cell>
          <cell r="E24">
            <v>1056</v>
          </cell>
          <cell r="F24">
            <v>1129.92</v>
          </cell>
          <cell r="G24">
            <v>216</v>
          </cell>
          <cell r="H24">
            <v>1.95</v>
          </cell>
          <cell r="I24">
            <v>2203.3440000000001</v>
          </cell>
          <cell r="J24">
            <v>11016.720000000001</v>
          </cell>
        </row>
        <row r="25">
          <cell r="B25" t="str">
            <v xml:space="preserve">ced. 40 a cada 3.00 mts. Incluye  macizos de concreto 30x30x20 cm. </v>
          </cell>
        </row>
        <row r="26">
          <cell r="A26">
            <v>1.0900000000000001</v>
          </cell>
          <cell r="B26" t="str">
            <v xml:space="preserve">Cama guia vertical de 18 barrenos </v>
          </cell>
          <cell r="C26" t="str">
            <v>ml</v>
          </cell>
          <cell r="D26">
            <v>39</v>
          </cell>
          <cell r="E26">
            <v>234.37</v>
          </cell>
          <cell r="F26">
            <v>250.77590000000001</v>
          </cell>
          <cell r="G26">
            <v>426.07499999999999</v>
          </cell>
          <cell r="H26">
            <v>1.95</v>
          </cell>
          <cell r="I26">
            <v>489.01300500000002</v>
          </cell>
          <cell r="J26">
            <v>19071.507195000002</v>
          </cell>
        </row>
        <row r="27">
          <cell r="A27">
            <v>1.1000000000000001</v>
          </cell>
          <cell r="B27" t="str">
            <v>Tramo T-45 para pararrayos</v>
          </cell>
          <cell r="C27" t="str">
            <v>pza</v>
          </cell>
          <cell r="D27">
            <v>1</v>
          </cell>
          <cell r="E27">
            <v>1265.6500000000001</v>
          </cell>
          <cell r="F27">
            <v>1354.2455000000002</v>
          </cell>
          <cell r="G27">
            <v>65.14</v>
          </cell>
          <cell r="H27">
            <v>1.95</v>
          </cell>
          <cell r="I27">
            <v>2640.7787250000006</v>
          </cell>
          <cell r="J27">
            <v>2640.7787250000006</v>
          </cell>
        </row>
        <row r="28">
          <cell r="A28">
            <v>1.1100000000000001</v>
          </cell>
          <cell r="B28" t="str">
            <v>Màstil de 1.50 mts. En la cùspide de la Torre.</v>
          </cell>
          <cell r="C28" t="str">
            <v>pza</v>
          </cell>
          <cell r="D28">
            <v>1</v>
          </cell>
          <cell r="E28">
            <v>698.11</v>
          </cell>
          <cell r="F28">
            <v>746.97770000000003</v>
          </cell>
          <cell r="G28">
            <v>32.81</v>
          </cell>
          <cell r="H28">
            <v>1.95</v>
          </cell>
          <cell r="I28">
            <v>1456.6065149999999</v>
          </cell>
          <cell r="J28">
            <v>1456.6065149999999</v>
          </cell>
        </row>
        <row r="29">
          <cell r="A29" t="str">
            <v>1.11.</v>
          </cell>
          <cell r="B29" t="str">
            <v>Escalera de ascenso a torre (de cuspide de torre a N.P.T.) con redondo de</v>
          </cell>
          <cell r="C29" t="str">
            <v>ml</v>
          </cell>
          <cell r="D29">
            <v>42</v>
          </cell>
          <cell r="E29">
            <v>152.69</v>
          </cell>
          <cell r="F29">
            <v>163.3783</v>
          </cell>
          <cell r="G29">
            <v>386.4</v>
          </cell>
          <cell r="H29">
            <v>1.95</v>
          </cell>
          <cell r="I29">
            <v>318.58768499999996</v>
          </cell>
          <cell r="J29">
            <v>13380.682769999999</v>
          </cell>
        </row>
        <row r="30">
          <cell r="B30" t="str">
            <v>3/4" de diametro min.</v>
          </cell>
        </row>
        <row r="31">
          <cell r="A31">
            <v>1.1200000000000001</v>
          </cell>
          <cell r="B31" t="str">
            <v>Curva vertical de 18 barrenos p/cama de guia de onda</v>
          </cell>
          <cell r="C31" t="str">
            <v>pza</v>
          </cell>
          <cell r="D31">
            <v>1</v>
          </cell>
          <cell r="E31">
            <v>508.88</v>
          </cell>
          <cell r="F31">
            <v>544.50160000000005</v>
          </cell>
          <cell r="G31">
            <v>29.41</v>
          </cell>
          <cell r="H31">
            <v>1.95</v>
          </cell>
          <cell r="I31">
            <v>1061.7781200000002</v>
          </cell>
          <cell r="J31">
            <v>1061.7781200000002</v>
          </cell>
        </row>
        <row r="32">
          <cell r="A32">
            <v>1.1299999999999999</v>
          </cell>
          <cell r="B32" t="str">
            <v>Curva horizontal de 18 barrenos p/cama de guia de onda</v>
          </cell>
          <cell r="C32" t="str">
            <v>pza</v>
          </cell>
          <cell r="D32">
            <v>1</v>
          </cell>
          <cell r="E32">
            <v>508.88</v>
          </cell>
          <cell r="F32">
            <v>544.50160000000005</v>
          </cell>
          <cell r="G32">
            <v>29.41</v>
          </cell>
          <cell r="H32">
            <v>1.95</v>
          </cell>
          <cell r="I32">
            <v>1061.7781200000002</v>
          </cell>
          <cell r="J32">
            <v>1061.7781200000002</v>
          </cell>
        </row>
        <row r="33">
          <cell r="A33">
            <v>1.1399999999999999</v>
          </cell>
          <cell r="B33" t="str">
            <v>Todo elemento estructural A-36, deberá ser galvanizados por inmersión</v>
          </cell>
          <cell r="C33" t="str">
            <v>lote</v>
          </cell>
          <cell r="D33">
            <v>1</v>
          </cell>
          <cell r="E33">
            <v>40267.118680000029</v>
          </cell>
          <cell r="G33">
            <v>13209.039560000008</v>
          </cell>
          <cell r="H33">
            <v>1.75</v>
          </cell>
          <cell r="I33">
            <v>70467.457690000054</v>
          </cell>
          <cell r="J33">
            <v>70467.457690000054</v>
          </cell>
        </row>
        <row r="34">
          <cell r="B34" t="str">
            <v>en caliente y las piezas roscadas A-307, serán galvanizadas</v>
          </cell>
        </row>
        <row r="35">
          <cell r="B35" t="str">
            <v>por el metodo zincado mecanico.</v>
          </cell>
        </row>
        <row r="36">
          <cell r="A36">
            <v>13209.039560000008</v>
          </cell>
          <cell r="B36" t="str">
            <v xml:space="preserve"> KG , PESO APROXIMADO DE ESTRUCTURA </v>
          </cell>
          <cell r="I36" t="str">
            <v>SUMA</v>
          </cell>
          <cell r="J36">
            <v>465788.96945300733</v>
          </cell>
        </row>
        <row r="38">
          <cell r="A38" t="str">
            <v>REQ.</v>
          </cell>
          <cell r="B38" t="str">
            <v/>
          </cell>
          <cell r="I38" t="str">
            <v>COTIZACION SISTTEMEX:</v>
          </cell>
          <cell r="J38" t="str">
            <v>000113-012</v>
          </cell>
        </row>
        <row r="39">
          <cell r="A39">
            <v>2</v>
          </cell>
          <cell r="B39" t="str">
            <v>PINTURA</v>
          </cell>
          <cell r="C39" t="str">
            <v>lote</v>
          </cell>
          <cell r="D39">
            <v>1</v>
          </cell>
          <cell r="E39">
            <v>10400.280000000001</v>
          </cell>
          <cell r="H39">
            <v>2</v>
          </cell>
          <cell r="I39">
            <v>20800.560000000001</v>
          </cell>
          <cell r="J39">
            <v>20800.560000000001</v>
          </cell>
        </row>
        <row r="40">
          <cell r="B40" t="str">
            <v>Pintura base poliuretano MCA. SYLPYL, DUPONT, NERVION,</v>
          </cell>
        </row>
        <row r="41">
          <cell r="B41" t="str">
            <v>NERVION, SHEWIN WILLIAMS O LATEX, mca. Sherwin Williams en</v>
          </cell>
        </row>
        <row r="42">
          <cell r="B42" t="str">
            <v>color blanco y naranja internacional en 7 franjas alternas.</v>
          </cell>
        </row>
        <row r="43">
          <cell r="A43">
            <v>3</v>
          </cell>
          <cell r="B43" t="str">
            <v>SISTEMA DE PARARRAYOS</v>
          </cell>
        </row>
        <row r="44">
          <cell r="A44">
            <v>3.01</v>
          </cell>
          <cell r="B44" t="str">
            <v xml:space="preserve">Barra de descarga tipo EP-D, incluye: mastil de duraluminio </v>
          </cell>
          <cell r="C44" t="str">
            <v>pza</v>
          </cell>
          <cell r="D44">
            <v>1</v>
          </cell>
          <cell r="E44">
            <v>3918.2</v>
          </cell>
          <cell r="H44">
            <v>1.75</v>
          </cell>
          <cell r="I44">
            <v>6856.8499999999995</v>
          </cell>
          <cell r="J44">
            <v>6856.8499999999995</v>
          </cell>
        </row>
        <row r="45">
          <cell r="A45">
            <v>3.02</v>
          </cell>
          <cell r="B45" t="str">
            <v>Cable No. 2/0 THW, marca Condumex</v>
          </cell>
          <cell r="C45" t="str">
            <v>ml</v>
          </cell>
          <cell r="D45">
            <v>50</v>
          </cell>
          <cell r="E45">
            <v>50.05</v>
          </cell>
          <cell r="H45">
            <v>1.75</v>
          </cell>
          <cell r="I45">
            <v>87.587499999999991</v>
          </cell>
          <cell r="J45">
            <v>4379.375</v>
          </cell>
        </row>
        <row r="46">
          <cell r="A46">
            <v>3.03</v>
          </cell>
          <cell r="B46" t="str">
            <v>Abrazaderas Metalicas galvanizadas para su sujeción a la torre</v>
          </cell>
          <cell r="C46" t="str">
            <v>pza</v>
          </cell>
          <cell r="D46">
            <v>49</v>
          </cell>
          <cell r="E46">
            <v>13.2</v>
          </cell>
          <cell r="H46">
            <v>1.75</v>
          </cell>
          <cell r="I46">
            <v>23.099999999999998</v>
          </cell>
          <cell r="J46">
            <v>1131.8999999999999</v>
          </cell>
        </row>
        <row r="47">
          <cell r="A47">
            <v>3.04</v>
          </cell>
          <cell r="B47" t="str">
            <v>Conexiones con soldadura exotermicas.</v>
          </cell>
          <cell r="C47" t="str">
            <v>pza</v>
          </cell>
          <cell r="D47">
            <v>2</v>
          </cell>
          <cell r="E47">
            <v>113.3</v>
          </cell>
          <cell r="H47">
            <v>1.75</v>
          </cell>
          <cell r="I47">
            <v>198.27500000000001</v>
          </cell>
          <cell r="J47">
            <v>396.55</v>
          </cell>
        </row>
        <row r="48">
          <cell r="A48">
            <v>4</v>
          </cell>
          <cell r="B48" t="str">
            <v>ATERRIZAJE DE LA TORRE</v>
          </cell>
        </row>
        <row r="49">
          <cell r="A49">
            <v>4.01</v>
          </cell>
          <cell r="B49" t="str">
            <v>Cable  No. 2 THW. marca Condumex.</v>
          </cell>
          <cell r="C49" t="str">
            <v>ml</v>
          </cell>
          <cell r="D49">
            <v>12</v>
          </cell>
          <cell r="E49">
            <v>39.6</v>
          </cell>
          <cell r="H49">
            <v>1.75</v>
          </cell>
          <cell r="I49">
            <v>69.3</v>
          </cell>
          <cell r="J49">
            <v>831.59999999999991</v>
          </cell>
        </row>
        <row r="50">
          <cell r="A50">
            <v>4.0199999999999996</v>
          </cell>
          <cell r="B50" t="str">
            <v>Conexiones con soldadura exotermica.</v>
          </cell>
          <cell r="C50" t="str">
            <v>pza</v>
          </cell>
          <cell r="D50">
            <v>8</v>
          </cell>
          <cell r="E50">
            <v>113.3</v>
          </cell>
          <cell r="H50">
            <v>1.75</v>
          </cell>
          <cell r="I50">
            <v>198.27500000000001</v>
          </cell>
          <cell r="J50">
            <v>1586.2</v>
          </cell>
        </row>
        <row r="51">
          <cell r="A51">
            <v>5</v>
          </cell>
          <cell r="B51" t="str">
            <v xml:space="preserve">PROTECCION DE LINEAS DE TRANSMISION </v>
          </cell>
        </row>
        <row r="52">
          <cell r="A52">
            <v>5.01</v>
          </cell>
          <cell r="B52" t="str">
            <v>Cable  No. 2 THW. marca Condumex. en toda la longitud de la torre, cama horizontal</v>
          </cell>
          <cell r="C52" t="str">
            <v>ml</v>
          </cell>
          <cell r="D52">
            <v>60</v>
          </cell>
          <cell r="E52">
            <v>39.6</v>
          </cell>
          <cell r="H52">
            <v>1.75</v>
          </cell>
          <cell r="I52">
            <v>69.3</v>
          </cell>
          <cell r="J52">
            <v>4158</v>
          </cell>
        </row>
        <row r="53">
          <cell r="B53" t="str">
            <v>colas de tierra.</v>
          </cell>
        </row>
        <row r="54">
          <cell r="A54">
            <v>5.0199999999999996</v>
          </cell>
          <cell r="B54" t="str">
            <v>2 Soleras de cobre de 2"x 3/8" x ANCHO de cama en cada linea de KIT</v>
          </cell>
          <cell r="C54" t="str">
            <v>jgo.</v>
          </cell>
          <cell r="D54">
            <v>2</v>
          </cell>
          <cell r="E54">
            <v>1342.1760000000002</v>
          </cell>
          <cell r="H54">
            <v>1.75</v>
          </cell>
          <cell r="I54">
            <v>2348.8080000000004</v>
          </cell>
          <cell r="J54">
            <v>4697.6160000000009</v>
          </cell>
        </row>
        <row r="55">
          <cell r="B55" t="str">
            <v>de aterrizaje (en este sitio considerar 3 lineas de Kit de Aterrizaje)</v>
          </cell>
        </row>
        <row r="56">
          <cell r="A56">
            <v>5.03</v>
          </cell>
          <cell r="B56" t="str">
            <v>Barriles aisladores de 2 1/2", dos por solera</v>
          </cell>
          <cell r="C56" t="str">
            <v>pza</v>
          </cell>
          <cell r="D56">
            <v>8</v>
          </cell>
          <cell r="E56">
            <v>281.24800000000005</v>
          </cell>
          <cell r="H56">
            <v>1.75</v>
          </cell>
          <cell r="I56">
            <v>492.18400000000008</v>
          </cell>
          <cell r="J56">
            <v>3937.4720000000007</v>
          </cell>
        </row>
        <row r="57">
          <cell r="A57">
            <v>5.04</v>
          </cell>
          <cell r="B57" t="str">
            <v>Solera de 3/8" x 6" x ANCHO cama, incluye: soporte de sujeción y</v>
          </cell>
          <cell r="C57" t="str">
            <v>pza</v>
          </cell>
          <cell r="D57">
            <v>1</v>
          </cell>
          <cell r="E57">
            <v>1514.502</v>
          </cell>
          <cell r="H57">
            <v>1.75</v>
          </cell>
          <cell r="I57">
            <v>2650.3784999999998</v>
          </cell>
          <cell r="J57">
            <v>2650.3784999999998</v>
          </cell>
        </row>
        <row r="58">
          <cell r="B58" t="str">
            <v>barriles aisladores. de 2 1/2".</v>
          </cell>
        </row>
        <row r="59">
          <cell r="A59">
            <v>5.05</v>
          </cell>
          <cell r="B59" t="str">
            <v>Conexiones con soldadura exotermicas.</v>
          </cell>
          <cell r="C59" t="str">
            <v>pza</v>
          </cell>
          <cell r="D59">
            <v>6</v>
          </cell>
          <cell r="E59">
            <v>113.3</v>
          </cell>
          <cell r="H59">
            <v>1.75</v>
          </cell>
          <cell r="I59">
            <v>198.27500000000001</v>
          </cell>
          <cell r="J59">
            <v>1189.6500000000001</v>
          </cell>
        </row>
        <row r="60">
          <cell r="A60">
            <v>6</v>
          </cell>
          <cell r="B60" t="str">
            <v xml:space="preserve">SISTEMA DE ILUMINACION </v>
          </cell>
          <cell r="C60" t="str">
            <v>lote</v>
          </cell>
          <cell r="D60">
            <v>1</v>
          </cell>
          <cell r="E60">
            <v>7355.49</v>
          </cell>
          <cell r="H60">
            <v>2</v>
          </cell>
          <cell r="I60">
            <v>14710.98</v>
          </cell>
          <cell r="J60">
            <v>14710.98</v>
          </cell>
        </row>
        <row r="61">
          <cell r="B61" t="str">
            <v>Luz doble en la punta de la torre (certificada) con fotocelda, cable de uso rudo,</v>
          </cell>
        </row>
        <row r="62">
          <cell r="B62" t="str">
            <v xml:space="preserve">cinchos plásticos y todo lo necesario para su correcta instalaciòn. </v>
          </cell>
        </row>
        <row r="63">
          <cell r="B63" t="str">
            <v>Incluye controlador alarmado.</v>
          </cell>
        </row>
        <row r="64">
          <cell r="B64" t="str">
            <v xml:space="preserve">Nota: La configuraciòn definitiva del balizamiento nocturno dependerá del dictamen </v>
          </cell>
        </row>
        <row r="65">
          <cell r="B65" t="str">
            <v>emitido por la D.G.A.C. De la S.C.T.</v>
          </cell>
        </row>
        <row r="66">
          <cell r="A66">
            <v>7</v>
          </cell>
          <cell r="B66" t="str">
            <v>MONTAJE DE ESTRUCTURA, Plataforma, cama de guia de onda</v>
          </cell>
          <cell r="C66" t="str">
            <v>lote</v>
          </cell>
          <cell r="D66">
            <v>1</v>
          </cell>
          <cell r="E66">
            <v>45729.594160000001</v>
          </cell>
          <cell r="H66">
            <v>2.1</v>
          </cell>
          <cell r="I66">
            <v>96032.147735999999</v>
          </cell>
          <cell r="J66">
            <v>96032.147735999999</v>
          </cell>
        </row>
        <row r="67">
          <cell r="B67" t="str">
            <v>Sistema de pararrayos, 18 líneas de transmisión, 18 antenas celulares, sistema de tierras para líneas</v>
          </cell>
        </row>
        <row r="68">
          <cell r="B68" t="str">
            <v>aterrizaje de accesorios, sistema de seguridad de acceso a torre, sistema de iluminaciòn.</v>
          </cell>
        </row>
        <row r="69">
          <cell r="B69" t="str">
            <v>Considerando torre en terreno sensiblemente plano y sin problemas de accseso</v>
          </cell>
        </row>
        <row r="70">
          <cell r="B70" t="str">
            <v>para carga y descarga de materiales, considerando espacio libre de obstrucciones a pie de obra.</v>
          </cell>
        </row>
        <row r="71">
          <cell r="A71" t="str">
            <v>7A</v>
          </cell>
          <cell r="B71" t="str">
            <v>TRANSPORTE.</v>
          </cell>
          <cell r="C71" t="str">
            <v>flete</v>
          </cell>
          <cell r="D71">
            <v>1</v>
          </cell>
          <cell r="E71">
            <v>28053.9531088</v>
          </cell>
          <cell r="H71">
            <v>1.3</v>
          </cell>
          <cell r="I71">
            <v>36470.139041440001</v>
          </cell>
          <cell r="J71">
            <v>36470.139041440001</v>
          </cell>
        </row>
        <row r="72">
          <cell r="B72" t="str">
            <v>Flete desde Planta en Ecatepec Edo. de Mex. hasta  RB PROGRESO,</v>
          </cell>
        </row>
        <row r="73">
          <cell r="B73" t="str">
            <v>HERMOSILLO SONORA, incluye transporte y viaticos del personal de instalacón.</v>
          </cell>
        </row>
        <row r="74">
          <cell r="A74">
            <v>8</v>
          </cell>
          <cell r="B74" t="str">
            <v xml:space="preserve">SUPERVISION DE OBRA </v>
          </cell>
          <cell r="C74" t="str">
            <v>visita</v>
          </cell>
          <cell r="D74">
            <v>3</v>
          </cell>
          <cell r="E74">
            <v>5635.25</v>
          </cell>
          <cell r="H74">
            <v>1.3</v>
          </cell>
          <cell r="I74">
            <v>7325.8249999999998</v>
          </cell>
          <cell r="J74">
            <v>21977.474999999999</v>
          </cell>
        </row>
        <row r="75">
          <cell r="B75" t="str">
            <v>Trazo de cimentación, localización de anclas, nivelación y orientación de torre</v>
          </cell>
        </row>
        <row r="76">
          <cell r="A76">
            <v>9</v>
          </cell>
          <cell r="B76" t="str">
            <v>CONSIDERACIONES DE DISEÑO</v>
          </cell>
          <cell r="C76" t="str">
            <v>lote</v>
          </cell>
          <cell r="D76">
            <v>1</v>
          </cell>
          <cell r="E76">
            <v>3665.7139999999999</v>
          </cell>
          <cell r="H76">
            <v>1.75</v>
          </cell>
          <cell r="I76">
            <v>6414.9994999999999</v>
          </cell>
          <cell r="J76">
            <v>6414.9994999999999</v>
          </cell>
        </row>
        <row r="77">
          <cell r="B77" t="str">
            <v>Velocidad Regional 180 Km/ hr</v>
          </cell>
        </row>
        <row r="78">
          <cell r="B78" t="str">
            <v>Factor de Topografia 1.2</v>
          </cell>
        </row>
        <row r="79">
          <cell r="B79" t="str">
            <v>Plataforma Triangular Celular de 5.0 mts de cara</v>
          </cell>
        </row>
        <row r="80">
          <cell r="B80" t="str">
            <v>colocada a 40 mts sobre el cuerpo de la torre.</v>
          </cell>
        </row>
        <row r="81">
          <cell r="B81" t="str">
            <v>18 antenas celulares mod. DB-810 de 50 Kg.   C/u</v>
          </cell>
        </row>
        <row r="82">
          <cell r="B82" t="str">
            <v>2 antenas de microondas de 0.6m. De diam. De 60 Kg c/u.</v>
          </cell>
        </row>
        <row r="83">
          <cell r="B83" t="str">
            <v>2 antenas de microondas de 2.4m de diam. De 420 Kg c/u</v>
          </cell>
        </row>
        <row r="84">
          <cell r="B84" t="str">
            <v>NOTA IMPORTANTE:</v>
          </cell>
        </row>
        <row r="85">
          <cell r="B85" t="str">
            <v>EL PROVEEDOR DEBE ANEXAR A ESTA REQUISICION EL PESO</v>
          </cell>
        </row>
        <row r="86">
          <cell r="B86" t="str">
            <v>TOTAL DE LA ESTRUCTURA Y GEOMETRIA.</v>
          </cell>
        </row>
        <row r="87">
          <cell r="B87" t="str">
            <v>EL PROVEEDOR TENDRA 8 DIAS POSTERIORES A LA  ENTREGA</v>
          </cell>
        </row>
        <row r="88">
          <cell r="B88" t="str">
            <v>DEL PEDIDO, PARA LA ENTREGA DE DOCUMENTOS TECNICOS,</v>
          </cell>
        </row>
        <row r="89">
          <cell r="B89" t="str">
            <v>DE NO SER ASI SE SUSPENDE LA ENTREGA DEL ANTICIPO Y</v>
          </cell>
        </row>
        <row r="90">
          <cell r="B90" t="str">
            <v>PROBABLEMENTE LA CANCELACION DEL PEDIDO.</v>
          </cell>
        </row>
        <row r="91">
          <cell r="I91" t="str">
            <v>SUMA</v>
          </cell>
          <cell r="J91">
            <v>228221.89277744002</v>
          </cell>
        </row>
        <row r="93">
          <cell r="A93" t="str">
            <v>NOTAS:</v>
          </cell>
          <cell r="B93" t="str">
            <v>Esta cotizacion esta en Pesos Mexicanos y No incluye el I.V.A.</v>
          </cell>
          <cell r="I93" t="str">
            <v>GRAN TOTAL</v>
          </cell>
          <cell r="J93">
            <v>694010.86223044735</v>
          </cell>
        </row>
        <row r="94">
          <cell r="I94" t="str">
            <v>DESCUENTO 3.5%</v>
          </cell>
          <cell r="J94">
            <v>24290.380178065661</v>
          </cell>
        </row>
        <row r="95">
          <cell r="I95" t="str">
            <v>SUBTOTAL</v>
          </cell>
          <cell r="J95">
            <v>669720.48205238173</v>
          </cell>
        </row>
        <row r="96">
          <cell r="I96" t="str">
            <v>IVA</v>
          </cell>
          <cell r="J96">
            <v>100458.07230785726</v>
          </cell>
        </row>
        <row r="97">
          <cell r="I97" t="str">
            <v>TOTAL</v>
          </cell>
          <cell r="J97">
            <v>770178.55436023895</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weqpt"/>
      <sheetName val="site"/>
      <sheetName val="mwsite"/>
      <sheetName val="mwbuild"/>
      <sheetName val="mwPow"/>
      <sheetName val="mwDc"/>
      <sheetName val="mwtow"/>
      <sheetName val="mwant"/>
    </sheetNames>
    <sheetDataSet>
      <sheetData sheetId="0"/>
      <sheetData sheetId="1"/>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idad"/>
      <sheetName val="General"/>
      <sheetName val="Congestión"/>
      <sheetName val="Interconexión"/>
      <sheetName val="Trujillo"/>
      <sheetName val="Arequipa"/>
      <sheetName val="Iquitos"/>
      <sheetName val="Esquema"/>
      <sheetName val="Minutos"/>
      <sheetName val="OMMTX"/>
      <sheetName val="Tabla_Erlang"/>
      <sheetName val="Valuacion"/>
      <sheetName val="Detalle por Areas"/>
    </sheetNames>
    <sheetDataSet>
      <sheetData sheetId="0" refreshError="1">
        <row r="1">
          <cell r="A1" t="str">
            <v>INFORME DE CALIDAD</v>
          </cell>
        </row>
        <row r="2">
          <cell r="A2" t="str">
            <v>SERVICIO DE LA RED DE TELEFONIA MOVIL ANALÓGICA NORTEL</v>
          </cell>
        </row>
        <row r="3">
          <cell r="A3">
            <v>36217</v>
          </cell>
        </row>
        <row r="5">
          <cell r="C5" t="str">
            <v>INTENTOS DE</v>
          </cell>
          <cell r="E5" t="str">
            <v>LLAMADAS  QUE TOMAN</v>
          </cell>
          <cell r="G5" t="str">
            <v>LLAMADAS</v>
          </cell>
        </row>
        <row r="6">
          <cell r="A6" t="str">
            <v>EE. BB</v>
          </cell>
          <cell r="B6" t="str">
            <v>No.</v>
          </cell>
          <cell r="C6" t="str">
            <v>LLAMADA</v>
          </cell>
          <cell r="E6" t="str">
            <v>CANAL DE VOZ</v>
          </cell>
          <cell r="G6" t="str">
            <v>COMPLETADAS</v>
          </cell>
          <cell r="I6" t="str">
            <v>VALORIZADAS</v>
          </cell>
          <cell r="K6" t="str">
            <v>CULMINADAS</v>
          </cell>
        </row>
        <row r="7">
          <cell r="C7" t="str">
            <v>No.</v>
          </cell>
          <cell r="D7" t="str">
            <v>%</v>
          </cell>
          <cell r="E7" t="str">
            <v>No.</v>
          </cell>
          <cell r="F7" t="str">
            <v>%</v>
          </cell>
          <cell r="G7" t="str">
            <v>No.</v>
          </cell>
          <cell r="H7" t="str">
            <v>%</v>
          </cell>
          <cell r="I7" t="str">
            <v>No.</v>
          </cell>
          <cell r="J7" t="str">
            <v>%</v>
          </cell>
          <cell r="K7" t="str">
            <v>No.</v>
          </cell>
          <cell r="L7" t="str">
            <v xml:space="preserve"> %</v>
          </cell>
        </row>
        <row r="8">
          <cell r="A8" t="str">
            <v>CENTRO DE CONSERVACION CELULAR : HIGUERETA</v>
          </cell>
        </row>
        <row r="9">
          <cell r="A9">
            <v>0</v>
          </cell>
          <cell r="B9">
            <v>0</v>
          </cell>
          <cell r="C9">
            <v>0</v>
          </cell>
          <cell r="D9">
            <v>0</v>
          </cell>
          <cell r="E9">
            <v>0</v>
          </cell>
          <cell r="F9">
            <v>0</v>
          </cell>
          <cell r="G9">
            <v>0</v>
          </cell>
          <cell r="H9">
            <v>0</v>
          </cell>
          <cell r="I9">
            <v>0</v>
          </cell>
          <cell r="J9">
            <v>0</v>
          </cell>
          <cell r="K9">
            <v>0</v>
          </cell>
          <cell r="L9">
            <v>0</v>
          </cell>
        </row>
        <row r="11">
          <cell r="A11" t="str">
            <v>TOTAL</v>
          </cell>
          <cell r="C11">
            <v>0</v>
          </cell>
          <cell r="D11">
            <v>0</v>
          </cell>
          <cell r="E11">
            <v>0</v>
          </cell>
          <cell r="F11" t="e">
            <v>#DIV/0!</v>
          </cell>
          <cell r="G11">
            <v>0</v>
          </cell>
          <cell r="H11" t="e">
            <v>#DIV/0!</v>
          </cell>
          <cell r="I11">
            <v>0</v>
          </cell>
          <cell r="J11" t="e">
            <v>#DIV/0!</v>
          </cell>
          <cell r="K11">
            <v>0</v>
          </cell>
          <cell r="L11" t="e">
            <v>#DIV/0!</v>
          </cell>
        </row>
        <row r="12">
          <cell r="A12" t="str">
            <v>CENTRO DE CONSERVACION CELULAR : WASHINGTON</v>
          </cell>
        </row>
        <row r="13">
          <cell r="A13" t="str">
            <v>HUANUCO</v>
          </cell>
          <cell r="B13" t="str">
            <v>6100</v>
          </cell>
          <cell r="C13">
            <v>557</v>
          </cell>
          <cell r="D13">
            <v>1.1824898097826086E-2</v>
          </cell>
          <cell r="E13">
            <v>538</v>
          </cell>
          <cell r="F13">
            <v>0.96588868940754036</v>
          </cell>
          <cell r="G13">
            <v>508</v>
          </cell>
          <cell r="H13">
            <v>0.91202872531418311</v>
          </cell>
          <cell r="I13">
            <v>160</v>
          </cell>
          <cell r="J13">
            <v>0.31496062992125984</v>
          </cell>
          <cell r="K13">
            <v>153</v>
          </cell>
          <cell r="L13">
            <v>0.95625000000000004</v>
          </cell>
        </row>
        <row r="14">
          <cell r="A14" t="str">
            <v>AYACUCHO</v>
          </cell>
          <cell r="B14" t="str">
            <v>6101</v>
          </cell>
          <cell r="C14">
            <v>552</v>
          </cell>
          <cell r="D14">
            <v>1.171875E-2</v>
          </cell>
          <cell r="E14">
            <v>515</v>
          </cell>
          <cell r="F14">
            <v>0.93297101449275366</v>
          </cell>
          <cell r="G14">
            <v>500</v>
          </cell>
          <cell r="H14">
            <v>0.90579710144927539</v>
          </cell>
          <cell r="I14">
            <v>225</v>
          </cell>
          <cell r="J14">
            <v>0.45</v>
          </cell>
          <cell r="K14">
            <v>222</v>
          </cell>
          <cell r="L14">
            <v>0.98666666666666669</v>
          </cell>
        </row>
        <row r="15">
          <cell r="A15" t="str">
            <v>MERCEDX</v>
          </cell>
          <cell r="B15" t="str">
            <v>6102X</v>
          </cell>
          <cell r="C15">
            <v>159</v>
          </cell>
          <cell r="D15">
            <v>3.375509510869565E-3</v>
          </cell>
          <cell r="E15">
            <v>150</v>
          </cell>
          <cell r="F15">
            <v>0.94339622641509435</v>
          </cell>
          <cell r="G15">
            <v>153</v>
          </cell>
          <cell r="H15">
            <v>0.96226415094339623</v>
          </cell>
          <cell r="I15">
            <v>47</v>
          </cell>
          <cell r="J15">
            <v>0.30718954248366015</v>
          </cell>
          <cell r="K15">
            <v>46</v>
          </cell>
          <cell r="L15">
            <v>0.97872340425531912</v>
          </cell>
        </row>
        <row r="16">
          <cell r="A16" t="str">
            <v>MERCEDY</v>
          </cell>
          <cell r="B16" t="str">
            <v>6102Y</v>
          </cell>
          <cell r="C16">
            <v>59</v>
          </cell>
          <cell r="D16">
            <v>1.252547554347826E-3</v>
          </cell>
          <cell r="E16">
            <v>57</v>
          </cell>
          <cell r="F16">
            <v>0.96610169491525422</v>
          </cell>
          <cell r="G16">
            <v>55</v>
          </cell>
          <cell r="H16">
            <v>0.93220338983050843</v>
          </cell>
          <cell r="I16">
            <v>24</v>
          </cell>
          <cell r="J16">
            <v>0.43636363636363634</v>
          </cell>
          <cell r="K16">
            <v>18</v>
          </cell>
          <cell r="L16">
            <v>0.75</v>
          </cell>
        </row>
        <row r="17">
          <cell r="A17" t="str">
            <v>HUANCAYO</v>
          </cell>
          <cell r="B17" t="str">
            <v>6103</v>
          </cell>
          <cell r="C17">
            <v>1189</v>
          </cell>
          <cell r="D17">
            <v>2.524201766304348E-2</v>
          </cell>
          <cell r="E17">
            <v>1076</v>
          </cell>
          <cell r="F17">
            <v>0.90496215306980654</v>
          </cell>
          <cell r="G17">
            <v>1044</v>
          </cell>
          <cell r="H17">
            <v>0.87804878048780488</v>
          </cell>
          <cell r="I17">
            <v>502</v>
          </cell>
          <cell r="J17">
            <v>0.48084291187739464</v>
          </cell>
          <cell r="K17">
            <v>480</v>
          </cell>
          <cell r="L17">
            <v>0.95617529880478092</v>
          </cell>
        </row>
        <row r="18">
          <cell r="A18" t="str">
            <v>IRAYRAPATA</v>
          </cell>
          <cell r="B18" t="str">
            <v>6104</v>
          </cell>
          <cell r="C18">
            <v>223</v>
          </cell>
          <cell r="D18">
            <v>4.734205163043478E-3</v>
          </cell>
          <cell r="E18">
            <v>169</v>
          </cell>
          <cell r="F18">
            <v>0.75784753363228696</v>
          </cell>
          <cell r="G18">
            <v>135</v>
          </cell>
          <cell r="H18">
            <v>0.60538116591928248</v>
          </cell>
          <cell r="I18">
            <v>62</v>
          </cell>
          <cell r="J18">
            <v>0.45925925925925926</v>
          </cell>
          <cell r="K18">
            <v>58</v>
          </cell>
          <cell r="L18">
            <v>0.93548387096774188</v>
          </cell>
        </row>
        <row r="19">
          <cell r="A19" t="str">
            <v>GRANDEX</v>
          </cell>
          <cell r="B19" t="str">
            <v>6201X</v>
          </cell>
          <cell r="C19">
            <v>319</v>
          </cell>
          <cell r="D19">
            <v>6.772248641304348E-3</v>
          </cell>
          <cell r="E19">
            <v>303</v>
          </cell>
          <cell r="F19">
            <v>0.94984326018808773</v>
          </cell>
          <cell r="G19">
            <v>293</v>
          </cell>
          <cell r="H19">
            <v>0.91849529780564265</v>
          </cell>
          <cell r="I19">
            <v>74</v>
          </cell>
          <cell r="J19">
            <v>0.25255972696245732</v>
          </cell>
          <cell r="K19">
            <v>70</v>
          </cell>
          <cell r="L19">
            <v>0.94594594594594594</v>
          </cell>
        </row>
        <row r="20">
          <cell r="A20" t="str">
            <v>GRANDEY</v>
          </cell>
          <cell r="B20" t="str">
            <v>6201Y</v>
          </cell>
          <cell r="C20">
            <v>221</v>
          </cell>
          <cell r="D20">
            <v>4.6917459239130431E-3</v>
          </cell>
          <cell r="E20">
            <v>220</v>
          </cell>
          <cell r="F20">
            <v>0.99547511312217196</v>
          </cell>
          <cell r="G20">
            <v>215</v>
          </cell>
          <cell r="H20">
            <v>0.97285067873303166</v>
          </cell>
          <cell r="I20">
            <v>75</v>
          </cell>
          <cell r="J20">
            <v>0.34883720930232559</v>
          </cell>
          <cell r="K20">
            <v>54</v>
          </cell>
          <cell r="L20">
            <v>0.72</v>
          </cell>
        </row>
        <row r="21">
          <cell r="A21" t="str">
            <v>GRANDEZ</v>
          </cell>
          <cell r="B21" t="str">
            <v>6201Z</v>
          </cell>
          <cell r="C21">
            <v>651</v>
          </cell>
          <cell r="D21">
            <v>1.3820482336956522E-2</v>
          </cell>
          <cell r="E21">
            <v>639</v>
          </cell>
          <cell r="F21">
            <v>0.98156682027649766</v>
          </cell>
          <cell r="G21">
            <v>626</v>
          </cell>
          <cell r="H21">
            <v>0.96159754224270355</v>
          </cell>
          <cell r="I21">
            <v>184</v>
          </cell>
          <cell r="J21">
            <v>0.29392971246006389</v>
          </cell>
          <cell r="K21">
            <v>170</v>
          </cell>
          <cell r="L21">
            <v>0.92391304347826086</v>
          </cell>
        </row>
        <row r="22">
          <cell r="A22" t="str">
            <v>MICRO1X</v>
          </cell>
          <cell r="B22" t="str">
            <v>6207X</v>
          </cell>
          <cell r="C22">
            <v>2</v>
          </cell>
          <cell r="D22">
            <v>4.2459239130434781E-5</v>
          </cell>
          <cell r="E22">
            <v>2</v>
          </cell>
          <cell r="F22">
            <v>1</v>
          </cell>
          <cell r="G22">
            <v>2</v>
          </cell>
          <cell r="H22">
            <v>1</v>
          </cell>
          <cell r="I22">
            <v>0</v>
          </cell>
          <cell r="J22">
            <v>0</v>
          </cell>
          <cell r="K22">
            <v>0</v>
          </cell>
          <cell r="L22">
            <v>0</v>
          </cell>
        </row>
        <row r="23">
          <cell r="A23" t="str">
            <v>MICRO1Y</v>
          </cell>
          <cell r="B23" t="str">
            <v>6207Y</v>
          </cell>
          <cell r="C23">
            <v>2</v>
          </cell>
          <cell r="D23">
            <v>4.2459239130434781E-5</v>
          </cell>
          <cell r="E23">
            <v>1</v>
          </cell>
          <cell r="F23">
            <v>0.5</v>
          </cell>
          <cell r="G23">
            <v>1</v>
          </cell>
          <cell r="H23">
            <v>0.5</v>
          </cell>
          <cell r="I23">
            <v>0</v>
          </cell>
          <cell r="J23">
            <v>0</v>
          </cell>
          <cell r="K23">
            <v>0</v>
          </cell>
          <cell r="L23">
            <v>0</v>
          </cell>
        </row>
        <row r="24">
          <cell r="A24" t="str">
            <v>CALIFORNIAX</v>
          </cell>
          <cell r="B24" t="str">
            <v>6208X</v>
          </cell>
          <cell r="C24">
            <v>141</v>
          </cell>
          <cell r="D24">
            <v>2.993376358695652E-3</v>
          </cell>
          <cell r="E24">
            <v>135</v>
          </cell>
          <cell r="F24">
            <v>0.95744680851063835</v>
          </cell>
          <cell r="G24">
            <v>133</v>
          </cell>
          <cell r="H24">
            <v>0.94326241134751776</v>
          </cell>
          <cell r="I24">
            <v>47</v>
          </cell>
          <cell r="J24">
            <v>0.35338345864661652</v>
          </cell>
          <cell r="K24">
            <v>39</v>
          </cell>
          <cell r="L24">
            <v>0.82978723404255317</v>
          </cell>
        </row>
        <row r="25">
          <cell r="A25" t="str">
            <v>CALIFORNIAY</v>
          </cell>
          <cell r="B25" t="str">
            <v>6208Y</v>
          </cell>
          <cell r="C25">
            <v>520</v>
          </cell>
          <cell r="D25">
            <v>1.1039402173913044E-2</v>
          </cell>
          <cell r="E25">
            <v>512</v>
          </cell>
          <cell r="F25">
            <v>0.98461538461538467</v>
          </cell>
          <cell r="G25">
            <v>500</v>
          </cell>
          <cell r="H25">
            <v>0.96153846153846156</v>
          </cell>
          <cell r="I25">
            <v>131</v>
          </cell>
          <cell r="J25">
            <v>0.26200000000000001</v>
          </cell>
          <cell r="K25">
            <v>109</v>
          </cell>
          <cell r="L25">
            <v>0.83206106870229013</v>
          </cell>
        </row>
        <row r="26">
          <cell r="A26" t="str">
            <v>JAUJA</v>
          </cell>
          <cell r="B26" t="str">
            <v>6211</v>
          </cell>
          <cell r="C26">
            <v>128</v>
          </cell>
          <cell r="D26">
            <v>2.717391304347826E-3</v>
          </cell>
          <cell r="E26">
            <v>126</v>
          </cell>
          <cell r="F26">
            <v>0.984375</v>
          </cell>
          <cell r="G26">
            <v>127</v>
          </cell>
          <cell r="H26">
            <v>0.9921875</v>
          </cell>
          <cell r="I26">
            <v>41</v>
          </cell>
          <cell r="J26">
            <v>0.32283464566929132</v>
          </cell>
          <cell r="K26">
            <v>39</v>
          </cell>
          <cell r="L26">
            <v>0.95121951219512191</v>
          </cell>
        </row>
        <row r="27">
          <cell r="A27" t="str">
            <v>BARRANCA</v>
          </cell>
          <cell r="B27" t="str">
            <v>6215</v>
          </cell>
          <cell r="C27">
            <v>966</v>
          </cell>
          <cell r="D27">
            <v>2.05078125E-2</v>
          </cell>
          <cell r="E27">
            <v>952</v>
          </cell>
          <cell r="F27">
            <v>0.98550724637681164</v>
          </cell>
          <cell r="G27">
            <v>917</v>
          </cell>
          <cell r="H27">
            <v>0.94927536231884058</v>
          </cell>
          <cell r="I27">
            <v>271</v>
          </cell>
          <cell r="J27">
            <v>0.29552889858233372</v>
          </cell>
          <cell r="K27">
            <v>246</v>
          </cell>
          <cell r="L27">
            <v>0.90774907749077494</v>
          </cell>
        </row>
        <row r="28">
          <cell r="A28" t="str">
            <v>HUAR</v>
          </cell>
          <cell r="B28" t="str">
            <v>6219</v>
          </cell>
          <cell r="C28">
            <v>923</v>
          </cell>
          <cell r="D28">
            <v>1.9594938858695652E-2</v>
          </cell>
          <cell r="E28">
            <v>903</v>
          </cell>
          <cell r="F28">
            <v>0.97833152762730224</v>
          </cell>
          <cell r="G28">
            <v>873</v>
          </cell>
          <cell r="H28">
            <v>0.94582881906825567</v>
          </cell>
          <cell r="I28">
            <v>305</v>
          </cell>
          <cell r="J28">
            <v>0.34936998854524626</v>
          </cell>
          <cell r="K28">
            <v>296</v>
          </cell>
          <cell r="L28">
            <v>0.97049180327868856</v>
          </cell>
        </row>
        <row r="29">
          <cell r="A29" t="str">
            <v>CHAN</v>
          </cell>
          <cell r="B29" t="str">
            <v>6221</v>
          </cell>
          <cell r="C29">
            <v>299</v>
          </cell>
          <cell r="D29">
            <v>6.34765625E-3</v>
          </cell>
          <cell r="E29">
            <v>283</v>
          </cell>
          <cell r="F29">
            <v>0.94648829431438131</v>
          </cell>
          <cell r="G29">
            <v>249</v>
          </cell>
          <cell r="H29">
            <v>0.83277591973244147</v>
          </cell>
          <cell r="I29">
            <v>93</v>
          </cell>
          <cell r="J29">
            <v>0.37349397590361444</v>
          </cell>
          <cell r="K29">
            <v>84</v>
          </cell>
          <cell r="L29">
            <v>0.90322580645161288</v>
          </cell>
        </row>
        <row r="30">
          <cell r="A30" t="str">
            <v>NANAX</v>
          </cell>
          <cell r="B30" t="str">
            <v>6224X</v>
          </cell>
          <cell r="C30">
            <v>339</v>
          </cell>
          <cell r="D30">
            <v>7.196841032608696E-3</v>
          </cell>
          <cell r="E30">
            <v>332</v>
          </cell>
          <cell r="F30">
            <v>0.97935103244837762</v>
          </cell>
          <cell r="G30">
            <v>217</v>
          </cell>
          <cell r="H30">
            <v>0.64011799410029502</v>
          </cell>
          <cell r="I30">
            <v>42</v>
          </cell>
          <cell r="J30">
            <v>0.19354838709677419</v>
          </cell>
          <cell r="K30">
            <v>17</v>
          </cell>
          <cell r="L30">
            <v>0.40476190476190477</v>
          </cell>
        </row>
        <row r="31">
          <cell r="A31" t="str">
            <v>NANAY</v>
          </cell>
          <cell r="B31" t="str">
            <v>6224Y</v>
          </cell>
          <cell r="C31">
            <v>177</v>
          </cell>
          <cell r="D31">
            <v>3.7576426630434785E-3</v>
          </cell>
          <cell r="E31">
            <v>174</v>
          </cell>
          <cell r="F31">
            <v>0.98305084745762716</v>
          </cell>
          <cell r="G31">
            <v>136</v>
          </cell>
          <cell r="H31">
            <v>0.76836158192090398</v>
          </cell>
          <cell r="I31">
            <v>37</v>
          </cell>
          <cell r="J31">
            <v>0.27205882352941174</v>
          </cell>
          <cell r="K31">
            <v>21</v>
          </cell>
          <cell r="L31">
            <v>0.56756756756756754</v>
          </cell>
        </row>
        <row r="32">
          <cell r="A32" t="str">
            <v>NANAZ</v>
          </cell>
          <cell r="B32" t="str">
            <v>6224Z</v>
          </cell>
          <cell r="C32">
            <v>78</v>
          </cell>
          <cell r="D32">
            <v>1.6559103260869565E-3</v>
          </cell>
          <cell r="E32">
            <v>75</v>
          </cell>
          <cell r="F32">
            <v>0.96153846153846156</v>
          </cell>
          <cell r="G32">
            <v>59</v>
          </cell>
          <cell r="H32">
            <v>0.75641025641025639</v>
          </cell>
          <cell r="I32">
            <v>19</v>
          </cell>
          <cell r="J32">
            <v>0.32203389830508472</v>
          </cell>
          <cell r="K32">
            <v>15</v>
          </cell>
          <cell r="L32">
            <v>0.78947368421052633</v>
          </cell>
        </row>
        <row r="33">
          <cell r="A33" t="str">
            <v>CANETE</v>
          </cell>
          <cell r="B33" t="str">
            <v>6232</v>
          </cell>
          <cell r="C33">
            <v>465</v>
          </cell>
          <cell r="D33">
            <v>9.8717730978260861E-3</v>
          </cell>
          <cell r="E33">
            <v>464</v>
          </cell>
          <cell r="F33">
            <v>0.99784946236559136</v>
          </cell>
          <cell r="G33">
            <v>463</v>
          </cell>
          <cell r="H33">
            <v>0.99569892473118282</v>
          </cell>
          <cell r="I33">
            <v>133</v>
          </cell>
          <cell r="J33">
            <v>0.28725701943844495</v>
          </cell>
          <cell r="K33">
            <v>127</v>
          </cell>
          <cell r="L33">
            <v>0.95488721804511278</v>
          </cell>
        </row>
        <row r="34">
          <cell r="A34" t="str">
            <v>CHINCHA</v>
          </cell>
          <cell r="B34" t="str">
            <v>6238</v>
          </cell>
          <cell r="C34">
            <v>1289</v>
          </cell>
          <cell r="D34">
            <v>2.7364979619565216E-2</v>
          </cell>
          <cell r="E34">
            <v>1229</v>
          </cell>
          <cell r="F34">
            <v>0.95345228859581066</v>
          </cell>
          <cell r="G34">
            <v>1220</v>
          </cell>
          <cell r="H34">
            <v>0.94647013188518236</v>
          </cell>
          <cell r="I34">
            <v>428</v>
          </cell>
          <cell r="J34">
            <v>0.35081967213114756</v>
          </cell>
          <cell r="K34">
            <v>391</v>
          </cell>
          <cell r="L34">
            <v>0.91355140186915884</v>
          </cell>
        </row>
        <row r="35">
          <cell r="A35" t="str">
            <v>PISCO</v>
          </cell>
          <cell r="B35" t="str">
            <v>6239</v>
          </cell>
          <cell r="C35">
            <v>268</v>
          </cell>
          <cell r="D35">
            <v>5.689538043478261E-3</v>
          </cell>
          <cell r="E35">
            <v>266</v>
          </cell>
          <cell r="F35">
            <v>0.9925373134328358</v>
          </cell>
          <cell r="G35">
            <v>256</v>
          </cell>
          <cell r="H35">
            <v>0.95522388059701491</v>
          </cell>
          <cell r="I35">
            <v>91</v>
          </cell>
          <cell r="J35">
            <v>0.35546875</v>
          </cell>
          <cell r="K35">
            <v>86</v>
          </cell>
          <cell r="L35">
            <v>0.94505494505494503</v>
          </cell>
        </row>
        <row r="36">
          <cell r="A36" t="str">
            <v>ALTOPISCO</v>
          </cell>
          <cell r="B36" t="str">
            <v>6240</v>
          </cell>
          <cell r="C36">
            <v>346</v>
          </cell>
          <cell r="D36">
            <v>7.3454483695652171E-3</v>
          </cell>
          <cell r="E36">
            <v>336</v>
          </cell>
          <cell r="F36">
            <v>0.97109826589595372</v>
          </cell>
          <cell r="G36">
            <v>315</v>
          </cell>
          <cell r="H36">
            <v>0.91040462427745661</v>
          </cell>
          <cell r="I36">
            <v>65</v>
          </cell>
          <cell r="J36">
            <v>0.20634920634920634</v>
          </cell>
          <cell r="K36">
            <v>55</v>
          </cell>
          <cell r="L36">
            <v>0.84615384615384615</v>
          </cell>
        </row>
        <row r="37">
          <cell r="A37" t="str">
            <v>NAZCA</v>
          </cell>
          <cell r="B37" t="str">
            <v>6241</v>
          </cell>
          <cell r="C37">
            <v>129</v>
          </cell>
          <cell r="D37">
            <v>2.7386209239130435E-3</v>
          </cell>
          <cell r="E37">
            <v>129</v>
          </cell>
          <cell r="F37">
            <v>1</v>
          </cell>
          <cell r="G37">
            <v>125</v>
          </cell>
          <cell r="H37">
            <v>0.96899224806201545</v>
          </cell>
          <cell r="I37">
            <v>42</v>
          </cell>
          <cell r="J37">
            <v>0.33600000000000002</v>
          </cell>
          <cell r="K37">
            <v>42</v>
          </cell>
          <cell r="L37">
            <v>1</v>
          </cell>
        </row>
        <row r="38">
          <cell r="A38" t="str">
            <v>JUNIN</v>
          </cell>
          <cell r="B38" t="str">
            <v>6259</v>
          </cell>
          <cell r="C38">
            <v>89</v>
          </cell>
          <cell r="D38">
            <v>1.8894361413043478E-3</v>
          </cell>
          <cell r="E38">
            <v>83</v>
          </cell>
          <cell r="F38">
            <v>0.93258426966292129</v>
          </cell>
          <cell r="G38">
            <v>82</v>
          </cell>
          <cell r="H38">
            <v>0.9213483146067416</v>
          </cell>
          <cell r="I38">
            <v>17</v>
          </cell>
          <cell r="J38">
            <v>0.2073170731707317</v>
          </cell>
          <cell r="K38">
            <v>12</v>
          </cell>
          <cell r="L38">
            <v>0.70588235294117652</v>
          </cell>
        </row>
        <row r="39">
          <cell r="A39" t="str">
            <v>HUANCAVELICA1</v>
          </cell>
          <cell r="B39" t="str">
            <v>6261</v>
          </cell>
          <cell r="C39">
            <v>92</v>
          </cell>
          <cell r="D39">
            <v>1.953125E-3</v>
          </cell>
          <cell r="E39">
            <v>90</v>
          </cell>
          <cell r="F39">
            <v>0.97826086956521741</v>
          </cell>
          <cell r="G39">
            <v>87</v>
          </cell>
          <cell r="H39">
            <v>0.94565217391304346</v>
          </cell>
          <cell r="I39">
            <v>29</v>
          </cell>
          <cell r="J39">
            <v>0.33333333333333331</v>
          </cell>
          <cell r="K39">
            <v>28</v>
          </cell>
          <cell r="L39">
            <v>0.96551724137931039</v>
          </cell>
        </row>
        <row r="40">
          <cell r="A40" t="str">
            <v>TARMA1</v>
          </cell>
          <cell r="B40" t="str">
            <v>6269</v>
          </cell>
          <cell r="C40">
            <v>208</v>
          </cell>
          <cell r="D40">
            <v>4.4157608695652171E-3</v>
          </cell>
          <cell r="E40">
            <v>163</v>
          </cell>
          <cell r="F40">
            <v>0.78365384615384615</v>
          </cell>
          <cell r="G40">
            <v>159</v>
          </cell>
          <cell r="H40">
            <v>0.76442307692307687</v>
          </cell>
          <cell r="I40">
            <v>55</v>
          </cell>
          <cell r="J40">
            <v>0.34591194968553457</v>
          </cell>
          <cell r="K40">
            <v>52</v>
          </cell>
          <cell r="L40">
            <v>0.94545454545454544</v>
          </cell>
        </row>
        <row r="41">
          <cell r="A41" t="str">
            <v>PRIETO</v>
          </cell>
          <cell r="B41" t="str">
            <v>6272</v>
          </cell>
          <cell r="C41">
            <v>572</v>
          </cell>
          <cell r="D41">
            <v>1.2143342391304348E-2</v>
          </cell>
          <cell r="E41">
            <v>545</v>
          </cell>
          <cell r="F41">
            <v>0.95279720279720281</v>
          </cell>
          <cell r="G41">
            <v>527</v>
          </cell>
          <cell r="H41">
            <v>0.92132867132867136</v>
          </cell>
          <cell r="I41">
            <v>188</v>
          </cell>
          <cell r="J41">
            <v>0.35673624288425049</v>
          </cell>
          <cell r="K41">
            <v>167</v>
          </cell>
          <cell r="L41">
            <v>0.88829787234042556</v>
          </cell>
        </row>
        <row r="42">
          <cell r="A42" t="str">
            <v>LUNAHUANAX</v>
          </cell>
          <cell r="B42" t="str">
            <v>6273X</v>
          </cell>
          <cell r="C42">
            <v>9</v>
          </cell>
          <cell r="D42">
            <v>1.9106657608695653E-4</v>
          </cell>
          <cell r="E42">
            <v>9</v>
          </cell>
          <cell r="F42">
            <v>1</v>
          </cell>
          <cell r="G42">
            <v>6</v>
          </cell>
          <cell r="H42">
            <v>0.66666666666666663</v>
          </cell>
          <cell r="I42">
            <v>2</v>
          </cell>
          <cell r="J42">
            <v>0.33333333333333331</v>
          </cell>
          <cell r="K42">
            <v>0</v>
          </cell>
          <cell r="L42">
            <v>0</v>
          </cell>
        </row>
        <row r="43">
          <cell r="A43" t="str">
            <v>LUNAHUANAY</v>
          </cell>
          <cell r="B43" t="str">
            <v>6273Y</v>
          </cell>
          <cell r="C43">
            <v>29</v>
          </cell>
          <cell r="D43">
            <v>6.1565896739130437E-4</v>
          </cell>
          <cell r="E43">
            <v>28</v>
          </cell>
          <cell r="F43">
            <v>0.96551724137931039</v>
          </cell>
          <cell r="G43">
            <v>25</v>
          </cell>
          <cell r="H43">
            <v>0.86206896551724133</v>
          </cell>
          <cell r="I43">
            <v>3</v>
          </cell>
          <cell r="J43">
            <v>0.12</v>
          </cell>
          <cell r="K43">
            <v>1</v>
          </cell>
          <cell r="L43">
            <v>0.33333333333333331</v>
          </cell>
        </row>
        <row r="44">
          <cell r="A44" t="str">
            <v>PASCOX</v>
          </cell>
          <cell r="B44" t="str">
            <v>6275X</v>
          </cell>
          <cell r="C44">
            <v>133</v>
          </cell>
          <cell r="D44">
            <v>2.823539402173913E-3</v>
          </cell>
          <cell r="E44">
            <v>131</v>
          </cell>
          <cell r="F44">
            <v>0.98496240601503759</v>
          </cell>
          <cell r="G44">
            <v>116</v>
          </cell>
          <cell r="H44">
            <v>0.8721804511278195</v>
          </cell>
          <cell r="I44">
            <v>47</v>
          </cell>
          <cell r="J44">
            <v>0.40517241379310343</v>
          </cell>
          <cell r="K44">
            <v>46</v>
          </cell>
          <cell r="L44">
            <v>0.97872340425531912</v>
          </cell>
        </row>
        <row r="45">
          <cell r="A45" t="str">
            <v>PASCOY</v>
          </cell>
          <cell r="B45" t="str">
            <v>6275Y</v>
          </cell>
          <cell r="C45">
            <v>18</v>
          </cell>
          <cell r="D45">
            <v>3.8213315217391306E-4</v>
          </cell>
          <cell r="E45">
            <v>18</v>
          </cell>
          <cell r="F45">
            <v>1</v>
          </cell>
          <cell r="G45">
            <v>15</v>
          </cell>
          <cell r="H45">
            <v>0.83333333333333337</v>
          </cell>
          <cell r="I45">
            <v>7</v>
          </cell>
          <cell r="J45">
            <v>0.46666666666666667</v>
          </cell>
          <cell r="K45">
            <v>7</v>
          </cell>
          <cell r="L45">
            <v>1</v>
          </cell>
        </row>
        <row r="46">
          <cell r="A46" t="str">
            <v>OROYAX</v>
          </cell>
          <cell r="B46" t="str">
            <v>6276X</v>
          </cell>
          <cell r="C46">
            <v>26</v>
          </cell>
          <cell r="D46">
            <v>5.5197010869565213E-4</v>
          </cell>
          <cell r="E46">
            <v>26</v>
          </cell>
          <cell r="F46">
            <v>1</v>
          </cell>
          <cell r="G46">
            <v>24</v>
          </cell>
          <cell r="H46">
            <v>0.92307692307692313</v>
          </cell>
          <cell r="I46">
            <v>4</v>
          </cell>
          <cell r="J46">
            <v>0.16666666666666666</v>
          </cell>
          <cell r="K46">
            <v>4</v>
          </cell>
          <cell r="L46">
            <v>1</v>
          </cell>
        </row>
        <row r="47">
          <cell r="A47" t="str">
            <v>OROYAY</v>
          </cell>
          <cell r="B47" t="str">
            <v>6276Y</v>
          </cell>
          <cell r="C47">
            <v>118</v>
          </cell>
          <cell r="D47">
            <v>2.505095108695652E-3</v>
          </cell>
          <cell r="E47">
            <v>118</v>
          </cell>
          <cell r="F47">
            <v>1</v>
          </cell>
          <cell r="G47">
            <v>87</v>
          </cell>
          <cell r="H47">
            <v>0.73728813559322037</v>
          </cell>
          <cell r="I47">
            <v>19</v>
          </cell>
          <cell r="J47">
            <v>0.21839080459770116</v>
          </cell>
          <cell r="K47">
            <v>17</v>
          </cell>
          <cell r="L47">
            <v>0.89473684210526316</v>
          </cell>
        </row>
        <row r="48">
          <cell r="A48" t="str">
            <v>MATUCANAX</v>
          </cell>
          <cell r="B48" t="str">
            <v>6279X</v>
          </cell>
          <cell r="C48">
            <v>28</v>
          </cell>
          <cell r="D48">
            <v>5.9442934782608699E-4</v>
          </cell>
          <cell r="E48">
            <v>28</v>
          </cell>
          <cell r="F48">
            <v>1</v>
          </cell>
          <cell r="G48">
            <v>27</v>
          </cell>
          <cell r="H48">
            <v>0.9642857142857143</v>
          </cell>
          <cell r="I48">
            <v>4</v>
          </cell>
          <cell r="J48">
            <v>0.14814814814814814</v>
          </cell>
          <cell r="K48">
            <v>4</v>
          </cell>
          <cell r="L48">
            <v>1</v>
          </cell>
        </row>
        <row r="49">
          <cell r="A49" t="str">
            <v>MATUCANAY</v>
          </cell>
          <cell r="B49" t="str">
            <v>6279Y</v>
          </cell>
          <cell r="C49">
            <v>74</v>
          </cell>
          <cell r="D49">
            <v>1.570991847826087E-3</v>
          </cell>
          <cell r="E49">
            <v>65</v>
          </cell>
          <cell r="F49">
            <v>0.8783783783783784</v>
          </cell>
          <cell r="G49">
            <v>57</v>
          </cell>
          <cell r="H49">
            <v>0.77027027027027029</v>
          </cell>
          <cell r="I49">
            <v>11</v>
          </cell>
          <cell r="J49">
            <v>0.19298245614035087</v>
          </cell>
          <cell r="K49">
            <v>6</v>
          </cell>
          <cell r="L49">
            <v>0.54545454545454541</v>
          </cell>
        </row>
        <row r="50">
          <cell r="A50" t="str">
            <v>JUSTICIA1X</v>
          </cell>
          <cell r="B50" t="str">
            <v>6281X</v>
          </cell>
          <cell r="C50">
            <v>35</v>
          </cell>
          <cell r="D50">
            <v>7.4303668478260874E-4</v>
          </cell>
          <cell r="E50">
            <v>36</v>
          </cell>
          <cell r="F50">
            <v>1.0285714285714285</v>
          </cell>
          <cell r="G50">
            <v>32</v>
          </cell>
          <cell r="H50">
            <v>0.91428571428571426</v>
          </cell>
          <cell r="I50">
            <v>8</v>
          </cell>
          <cell r="J50">
            <v>0.25</v>
          </cell>
          <cell r="K50">
            <v>7</v>
          </cell>
          <cell r="L50">
            <v>0.875</v>
          </cell>
        </row>
        <row r="51">
          <cell r="A51" t="str">
            <v>CIENEGUILLAX</v>
          </cell>
          <cell r="B51" t="str">
            <v>6282X</v>
          </cell>
          <cell r="C51">
            <v>61</v>
          </cell>
          <cell r="D51">
            <v>1.2950067934782608E-3</v>
          </cell>
          <cell r="E51">
            <v>61</v>
          </cell>
          <cell r="F51">
            <v>1</v>
          </cell>
          <cell r="G51">
            <v>52</v>
          </cell>
          <cell r="H51">
            <v>0.85245901639344257</v>
          </cell>
          <cell r="I51">
            <v>17</v>
          </cell>
          <cell r="J51">
            <v>0.32692307692307693</v>
          </cell>
          <cell r="K51">
            <v>16</v>
          </cell>
          <cell r="L51">
            <v>0.94117647058823528</v>
          </cell>
        </row>
        <row r="52">
          <cell r="A52" t="str">
            <v>CIENEGUILLAY</v>
          </cell>
          <cell r="B52" t="str">
            <v>6282Y</v>
          </cell>
          <cell r="C52">
            <v>125</v>
          </cell>
          <cell r="D52">
            <v>2.653702445652174E-3</v>
          </cell>
          <cell r="E52">
            <v>125</v>
          </cell>
          <cell r="F52">
            <v>1</v>
          </cell>
          <cell r="G52">
            <v>113</v>
          </cell>
          <cell r="H52">
            <v>0.90400000000000003</v>
          </cell>
          <cell r="I52">
            <v>22</v>
          </cell>
          <cell r="J52">
            <v>0.19469026548672566</v>
          </cell>
          <cell r="K52">
            <v>18</v>
          </cell>
          <cell r="L52">
            <v>0.81818181818181823</v>
          </cell>
        </row>
        <row r="53">
          <cell r="A53" t="str">
            <v>ICA1</v>
          </cell>
          <cell r="B53" t="str">
            <v>6283</v>
          </cell>
          <cell r="C53">
            <v>1337</v>
          </cell>
          <cell r="D53">
            <v>2.8384001358695652E-2</v>
          </cell>
          <cell r="E53">
            <v>1288</v>
          </cell>
          <cell r="F53">
            <v>0.96335078534031415</v>
          </cell>
          <cell r="G53">
            <v>1249</v>
          </cell>
          <cell r="H53">
            <v>0.93418100224382949</v>
          </cell>
          <cell r="I53">
            <v>561</v>
          </cell>
          <cell r="J53">
            <v>0.44915932746196957</v>
          </cell>
          <cell r="K53">
            <v>547</v>
          </cell>
          <cell r="L53">
            <v>0.97504456327985745</v>
          </cell>
        </row>
        <row r="54">
          <cell r="A54" t="str">
            <v>TINGOMARIA</v>
          </cell>
          <cell r="B54" t="str">
            <v>6284</v>
          </cell>
          <cell r="C54">
            <v>156</v>
          </cell>
          <cell r="D54">
            <v>3.311820652173913E-3</v>
          </cell>
          <cell r="E54">
            <v>156</v>
          </cell>
          <cell r="F54">
            <v>1</v>
          </cell>
          <cell r="G54">
            <v>149</v>
          </cell>
          <cell r="H54">
            <v>0.95512820512820518</v>
          </cell>
          <cell r="I54">
            <v>43</v>
          </cell>
          <cell r="J54">
            <v>0.28859060402684567</v>
          </cell>
          <cell r="K54">
            <v>43</v>
          </cell>
          <cell r="L54">
            <v>1</v>
          </cell>
        </row>
        <row r="55">
          <cell r="A55" t="str">
            <v>TAMBO</v>
          </cell>
          <cell r="B55" t="str">
            <v>6285</v>
          </cell>
          <cell r="C55">
            <v>541</v>
          </cell>
          <cell r="D55">
            <v>1.1485224184782608E-2</v>
          </cell>
          <cell r="E55">
            <v>522</v>
          </cell>
          <cell r="F55">
            <v>0.96487985212569316</v>
          </cell>
          <cell r="G55">
            <v>514</v>
          </cell>
          <cell r="H55">
            <v>0.95009242144177453</v>
          </cell>
          <cell r="I55">
            <v>210</v>
          </cell>
          <cell r="J55">
            <v>0.40856031128404668</v>
          </cell>
          <cell r="K55">
            <v>203</v>
          </cell>
          <cell r="L55">
            <v>0.96666666666666667</v>
          </cell>
        </row>
        <row r="56">
          <cell r="A56" t="str">
            <v>NEGSECTX</v>
          </cell>
          <cell r="B56" t="str">
            <v>6286X</v>
          </cell>
          <cell r="C56">
            <v>376</v>
          </cell>
          <cell r="D56">
            <v>7.9823369565217399E-3</v>
          </cell>
          <cell r="E56">
            <v>355</v>
          </cell>
          <cell r="F56">
            <v>0.94414893617021278</v>
          </cell>
          <cell r="G56">
            <v>317</v>
          </cell>
          <cell r="H56">
            <v>0.84308510638297873</v>
          </cell>
          <cell r="I56">
            <v>141</v>
          </cell>
          <cell r="J56">
            <v>0.44479495268138802</v>
          </cell>
          <cell r="K56">
            <v>133</v>
          </cell>
          <cell r="L56">
            <v>0.94326241134751776</v>
          </cell>
        </row>
        <row r="57">
          <cell r="A57" t="str">
            <v>NEGSECTY</v>
          </cell>
          <cell r="B57" t="str">
            <v>6286Y</v>
          </cell>
          <cell r="C57">
            <v>1049</v>
          </cell>
          <cell r="D57">
            <v>2.2269870923913044E-2</v>
          </cell>
          <cell r="E57">
            <v>1041</v>
          </cell>
          <cell r="F57">
            <v>0.99237368922783609</v>
          </cell>
          <cell r="G57">
            <v>1011</v>
          </cell>
          <cell r="H57">
            <v>0.96377502383222113</v>
          </cell>
          <cell r="I57">
            <v>416</v>
          </cell>
          <cell r="J57">
            <v>0.41147378832838771</v>
          </cell>
          <cell r="K57">
            <v>399</v>
          </cell>
          <cell r="L57">
            <v>0.95913461538461542</v>
          </cell>
        </row>
        <row r="58">
          <cell r="A58" t="str">
            <v>TOTAL</v>
          </cell>
          <cell r="C58">
            <v>15078</v>
          </cell>
          <cell r="D58">
            <v>0.32010020380434778</v>
          </cell>
          <cell r="E58">
            <v>14474</v>
          </cell>
          <cell r="F58">
            <v>0.95994163682185962</v>
          </cell>
          <cell r="G58">
            <v>13771</v>
          </cell>
          <cell r="H58">
            <v>0.91331741610293138</v>
          </cell>
          <cell r="I58">
            <v>4902</v>
          </cell>
          <cell r="J58">
            <v>0.35596543460896085</v>
          </cell>
          <cell r="K58">
            <v>4548</v>
          </cell>
          <cell r="L58">
            <v>0.92778457772337819</v>
          </cell>
        </row>
        <row r="59">
          <cell r="A59" t="str">
            <v>CENTRO DE CONSERVACION CELULAR  :  TRUJILLO</v>
          </cell>
        </row>
        <row r="60">
          <cell r="A60" t="str">
            <v>BAGUA</v>
          </cell>
          <cell r="B60" t="str">
            <v>2002</v>
          </cell>
          <cell r="C60">
            <v>224</v>
          </cell>
          <cell r="D60">
            <v>4.755434782608696E-3</v>
          </cell>
          <cell r="E60">
            <v>186</v>
          </cell>
          <cell r="F60">
            <v>0.8303571428571429</v>
          </cell>
          <cell r="G60">
            <v>167</v>
          </cell>
          <cell r="H60">
            <v>0.7455357142857143</v>
          </cell>
          <cell r="I60">
            <v>44</v>
          </cell>
          <cell r="J60">
            <v>0.26347305389221559</v>
          </cell>
          <cell r="K60">
            <v>39</v>
          </cell>
          <cell r="L60">
            <v>0.88636363636363635</v>
          </cell>
        </row>
        <row r="61">
          <cell r="A61" t="str">
            <v>CAJAMARCAX</v>
          </cell>
          <cell r="B61" t="str">
            <v>2003X</v>
          </cell>
          <cell r="C61">
            <v>458</v>
          </cell>
          <cell r="D61">
            <v>9.7231657608695659E-3</v>
          </cell>
          <cell r="E61">
            <v>445</v>
          </cell>
          <cell r="F61">
            <v>0.97161572052401746</v>
          </cell>
          <cell r="G61">
            <v>361</v>
          </cell>
          <cell r="H61">
            <v>0.78820960698689957</v>
          </cell>
          <cell r="I61">
            <v>179</v>
          </cell>
          <cell r="J61">
            <v>0.49584487534626037</v>
          </cell>
          <cell r="K61">
            <v>177</v>
          </cell>
          <cell r="L61">
            <v>0.98882681564245811</v>
          </cell>
        </row>
        <row r="62">
          <cell r="A62" t="str">
            <v>CAJAMARCAY</v>
          </cell>
          <cell r="B62" t="str">
            <v>2003Y</v>
          </cell>
          <cell r="C62">
            <v>469</v>
          </cell>
          <cell r="D62">
            <v>9.9566915760869561E-3</v>
          </cell>
          <cell r="E62">
            <v>455</v>
          </cell>
          <cell r="F62">
            <v>0.97014925373134331</v>
          </cell>
          <cell r="G62">
            <v>413</v>
          </cell>
          <cell r="H62">
            <v>0.88059701492537312</v>
          </cell>
          <cell r="I62">
            <v>189</v>
          </cell>
          <cell r="J62">
            <v>0.4576271186440678</v>
          </cell>
          <cell r="K62">
            <v>183</v>
          </cell>
          <cell r="L62">
            <v>0.96825396825396826</v>
          </cell>
        </row>
        <row r="63">
          <cell r="A63" t="str">
            <v>CHIMB</v>
          </cell>
          <cell r="B63" t="str">
            <v>2004</v>
          </cell>
          <cell r="C63">
            <v>709</v>
          </cell>
          <cell r="D63">
            <v>1.505180027173913E-2</v>
          </cell>
          <cell r="E63">
            <v>678</v>
          </cell>
          <cell r="F63">
            <v>0.95627644569816639</v>
          </cell>
          <cell r="G63">
            <v>599</v>
          </cell>
          <cell r="H63">
            <v>0.844851904090268</v>
          </cell>
          <cell r="I63">
            <v>250</v>
          </cell>
          <cell r="J63">
            <v>0.41736227045075125</v>
          </cell>
          <cell r="K63">
            <v>228</v>
          </cell>
          <cell r="L63">
            <v>0.91200000000000003</v>
          </cell>
        </row>
        <row r="64">
          <cell r="A64" t="str">
            <v>ALTOX</v>
          </cell>
          <cell r="B64" t="str">
            <v>2005X</v>
          </cell>
          <cell r="C64">
            <v>77</v>
          </cell>
          <cell r="D64">
            <v>1.6346807065217392E-3</v>
          </cell>
          <cell r="E64">
            <v>75</v>
          </cell>
          <cell r="F64">
            <v>0.97402597402597402</v>
          </cell>
          <cell r="G64">
            <v>67</v>
          </cell>
          <cell r="H64">
            <v>0.87012987012987009</v>
          </cell>
          <cell r="I64">
            <v>22</v>
          </cell>
          <cell r="J64">
            <v>0.32835820895522388</v>
          </cell>
          <cell r="K64">
            <v>18</v>
          </cell>
          <cell r="L64">
            <v>0.81818181818181823</v>
          </cell>
        </row>
        <row r="65">
          <cell r="A65" t="str">
            <v>ALTOY</v>
          </cell>
          <cell r="B65" t="str">
            <v>2005Y</v>
          </cell>
          <cell r="C65">
            <v>47</v>
          </cell>
          <cell r="D65">
            <v>9.9779211956521749E-4</v>
          </cell>
          <cell r="E65">
            <v>43</v>
          </cell>
          <cell r="F65">
            <v>0.91489361702127658</v>
          </cell>
          <cell r="G65">
            <v>44</v>
          </cell>
          <cell r="H65">
            <v>0.93617021276595747</v>
          </cell>
          <cell r="I65">
            <v>23</v>
          </cell>
          <cell r="J65">
            <v>0.52272727272727271</v>
          </cell>
          <cell r="K65">
            <v>22</v>
          </cell>
          <cell r="L65">
            <v>0.95652173913043481</v>
          </cell>
        </row>
        <row r="66">
          <cell r="A66" t="str">
            <v>HUANCHACOX</v>
          </cell>
          <cell r="B66" t="str">
            <v>2006X</v>
          </cell>
          <cell r="C66">
            <v>80</v>
          </cell>
          <cell r="D66">
            <v>1.6983695652173913E-3</v>
          </cell>
          <cell r="E66">
            <v>79</v>
          </cell>
          <cell r="F66">
            <v>0.98750000000000004</v>
          </cell>
          <cell r="G66">
            <v>76</v>
          </cell>
          <cell r="H66">
            <v>0.95</v>
          </cell>
          <cell r="I66">
            <v>21</v>
          </cell>
          <cell r="J66">
            <v>0.27631578947368424</v>
          </cell>
          <cell r="K66">
            <v>20</v>
          </cell>
          <cell r="L66">
            <v>0.95238095238095233</v>
          </cell>
        </row>
        <row r="67">
          <cell r="A67" t="str">
            <v>HUANCHACOY</v>
          </cell>
          <cell r="B67" t="str">
            <v>2006Y</v>
          </cell>
          <cell r="C67">
            <v>121</v>
          </cell>
          <cell r="D67">
            <v>2.5687839673913045E-3</v>
          </cell>
          <cell r="E67">
            <v>119</v>
          </cell>
          <cell r="F67">
            <v>0.98347107438016534</v>
          </cell>
          <cell r="G67">
            <v>106</v>
          </cell>
          <cell r="H67">
            <v>0.87603305785123964</v>
          </cell>
          <cell r="I67">
            <v>40</v>
          </cell>
          <cell r="J67">
            <v>0.37735849056603776</v>
          </cell>
          <cell r="K67">
            <v>36</v>
          </cell>
          <cell r="L67">
            <v>0.9</v>
          </cell>
        </row>
        <row r="68">
          <cell r="A68" t="str">
            <v>ILLIMO</v>
          </cell>
          <cell r="B68" t="str">
            <v>2007</v>
          </cell>
          <cell r="C68">
            <v>231</v>
          </cell>
          <cell r="D68">
            <v>4.9040421195652171E-3</v>
          </cell>
          <cell r="E68">
            <v>221</v>
          </cell>
          <cell r="F68">
            <v>0.95670995670995673</v>
          </cell>
          <cell r="G68">
            <v>196</v>
          </cell>
          <cell r="H68">
            <v>0.84848484848484851</v>
          </cell>
          <cell r="I68">
            <v>83</v>
          </cell>
          <cell r="J68">
            <v>0.42346938775510207</v>
          </cell>
          <cell r="K68">
            <v>74</v>
          </cell>
          <cell r="L68">
            <v>0.89156626506024095</v>
          </cell>
        </row>
        <row r="69">
          <cell r="A69" t="str">
            <v>PACAS</v>
          </cell>
          <cell r="B69" t="str">
            <v>2008</v>
          </cell>
          <cell r="C69">
            <v>102</v>
          </cell>
          <cell r="D69">
            <v>2.165421195652174E-3</v>
          </cell>
          <cell r="E69">
            <v>98</v>
          </cell>
          <cell r="F69">
            <v>0.96078431372549022</v>
          </cell>
          <cell r="G69">
            <v>82</v>
          </cell>
          <cell r="H69">
            <v>0.80392156862745101</v>
          </cell>
          <cell r="I69">
            <v>46</v>
          </cell>
          <cell r="J69">
            <v>0.56097560975609762</v>
          </cell>
          <cell r="K69">
            <v>40</v>
          </cell>
          <cell r="L69">
            <v>0.86956521739130432</v>
          </cell>
        </row>
        <row r="70">
          <cell r="A70" t="str">
            <v>SECHURA</v>
          </cell>
          <cell r="B70" t="str">
            <v>2009</v>
          </cell>
          <cell r="C70">
            <v>430</v>
          </cell>
          <cell r="D70">
            <v>9.128736413043478E-3</v>
          </cell>
          <cell r="E70">
            <v>421</v>
          </cell>
          <cell r="F70">
            <v>0.97906976744186047</v>
          </cell>
          <cell r="G70">
            <v>391</v>
          </cell>
          <cell r="H70">
            <v>0.90930232558139534</v>
          </cell>
          <cell r="I70">
            <v>139</v>
          </cell>
          <cell r="J70">
            <v>0.35549872122762149</v>
          </cell>
          <cell r="K70">
            <v>118</v>
          </cell>
          <cell r="L70">
            <v>0.84892086330935257</v>
          </cell>
        </row>
        <row r="71">
          <cell r="A71" t="str">
            <v>PIURA</v>
          </cell>
          <cell r="B71" t="str">
            <v>2010</v>
          </cell>
          <cell r="C71">
            <v>1735</v>
          </cell>
          <cell r="D71">
            <v>3.6833389945652176E-2</v>
          </cell>
          <cell r="E71">
            <v>1697</v>
          </cell>
          <cell r="F71">
            <v>0.97809798270893367</v>
          </cell>
          <cell r="G71">
            <v>1455</v>
          </cell>
          <cell r="H71">
            <v>0.83861671469740628</v>
          </cell>
          <cell r="I71">
            <v>854</v>
          </cell>
          <cell r="J71">
            <v>0.58694158075601377</v>
          </cell>
          <cell r="K71">
            <v>824</v>
          </cell>
          <cell r="L71">
            <v>0.96487119437939106</v>
          </cell>
        </row>
        <row r="72">
          <cell r="A72" t="str">
            <v>CHULUCANAS</v>
          </cell>
          <cell r="B72" t="str">
            <v>2011</v>
          </cell>
          <cell r="C72">
            <v>133</v>
          </cell>
          <cell r="D72">
            <v>2.823539402173913E-3</v>
          </cell>
          <cell r="E72">
            <v>122</v>
          </cell>
          <cell r="F72">
            <v>0.91729323308270672</v>
          </cell>
          <cell r="G72">
            <v>114</v>
          </cell>
          <cell r="H72">
            <v>0.8571428571428571</v>
          </cell>
          <cell r="I72">
            <v>62</v>
          </cell>
          <cell r="J72">
            <v>0.54385964912280704</v>
          </cell>
          <cell r="K72">
            <v>59</v>
          </cell>
          <cell r="L72">
            <v>0.95161290322580649</v>
          </cell>
        </row>
        <row r="73">
          <cell r="A73" t="str">
            <v>SULLANA</v>
          </cell>
          <cell r="B73" t="str">
            <v>2012</v>
          </cell>
          <cell r="C73">
            <v>894</v>
          </cell>
          <cell r="D73">
            <v>1.8979279891304348E-2</v>
          </cell>
          <cell r="E73">
            <v>785</v>
          </cell>
          <cell r="F73">
            <v>0.87807606263982108</v>
          </cell>
          <cell r="G73">
            <v>754</v>
          </cell>
          <cell r="H73">
            <v>0.84340044742729303</v>
          </cell>
          <cell r="I73">
            <v>300</v>
          </cell>
          <cell r="J73">
            <v>0.39787798408488062</v>
          </cell>
          <cell r="K73">
            <v>231</v>
          </cell>
          <cell r="L73">
            <v>0.77</v>
          </cell>
        </row>
        <row r="74">
          <cell r="A74" t="str">
            <v>TRUJILLOX</v>
          </cell>
          <cell r="B74" t="str">
            <v>2013X</v>
          </cell>
          <cell r="C74">
            <v>1310</v>
          </cell>
          <cell r="D74">
            <v>2.7810801630434784E-2</v>
          </cell>
          <cell r="E74">
            <v>1283</v>
          </cell>
          <cell r="F74">
            <v>0.97938931297709919</v>
          </cell>
          <cell r="G74">
            <v>1130</v>
          </cell>
          <cell r="H74">
            <v>0.86259541984732824</v>
          </cell>
          <cell r="I74">
            <v>510</v>
          </cell>
          <cell r="J74">
            <v>0.45132743362831856</v>
          </cell>
          <cell r="K74">
            <v>500</v>
          </cell>
          <cell r="L74">
            <v>0.98039215686274506</v>
          </cell>
        </row>
        <row r="75">
          <cell r="A75" t="str">
            <v>TRUJILLOY</v>
          </cell>
          <cell r="B75" t="str">
            <v>2013Y</v>
          </cell>
          <cell r="C75">
            <v>525</v>
          </cell>
          <cell r="D75">
            <v>1.114555027173913E-2</v>
          </cell>
          <cell r="E75">
            <v>506</v>
          </cell>
          <cell r="F75">
            <v>0.96380952380952378</v>
          </cell>
          <cell r="G75">
            <v>410</v>
          </cell>
          <cell r="H75">
            <v>0.78095238095238095</v>
          </cell>
          <cell r="I75">
            <v>216</v>
          </cell>
          <cell r="J75">
            <v>0.52682926829268295</v>
          </cell>
          <cell r="K75">
            <v>203</v>
          </cell>
          <cell r="L75">
            <v>0.93981481481481477</v>
          </cell>
        </row>
        <row r="76">
          <cell r="A76" t="str">
            <v>TRUJILLOZ</v>
          </cell>
          <cell r="B76" t="str">
            <v>2013Z</v>
          </cell>
          <cell r="C76">
            <v>1216</v>
          </cell>
          <cell r="D76">
            <v>2.5815217391304348E-2</v>
          </cell>
          <cell r="E76">
            <v>1180</v>
          </cell>
          <cell r="F76">
            <v>0.97039473684210531</v>
          </cell>
          <cell r="G76">
            <v>1136</v>
          </cell>
          <cell r="H76">
            <v>0.93421052631578949</v>
          </cell>
          <cell r="I76">
            <v>558</v>
          </cell>
          <cell r="J76">
            <v>0.49119718309859156</v>
          </cell>
          <cell r="K76">
            <v>550</v>
          </cell>
          <cell r="L76">
            <v>0.98566308243727596</v>
          </cell>
        </row>
        <row r="77">
          <cell r="A77" t="str">
            <v>PAIJAN</v>
          </cell>
          <cell r="B77" t="str">
            <v>2014</v>
          </cell>
          <cell r="C77">
            <v>396</v>
          </cell>
          <cell r="D77">
            <v>8.4069293478260861E-3</v>
          </cell>
          <cell r="E77">
            <v>380</v>
          </cell>
          <cell r="F77">
            <v>0.95959595959595956</v>
          </cell>
          <cell r="G77">
            <v>348</v>
          </cell>
          <cell r="H77">
            <v>0.87878787878787878</v>
          </cell>
          <cell r="I77">
            <v>116</v>
          </cell>
          <cell r="J77">
            <v>0.33333333333333331</v>
          </cell>
          <cell r="K77">
            <v>85</v>
          </cell>
          <cell r="L77">
            <v>0.73275862068965514</v>
          </cell>
        </row>
        <row r="78">
          <cell r="A78" t="str">
            <v>ESPERANZAX</v>
          </cell>
          <cell r="B78" t="str">
            <v>2015X</v>
          </cell>
          <cell r="C78">
            <v>129</v>
          </cell>
          <cell r="D78">
            <v>2.7386209239130435E-3</v>
          </cell>
          <cell r="E78">
            <v>137</v>
          </cell>
          <cell r="F78">
            <v>1.0620155038759691</v>
          </cell>
          <cell r="G78">
            <v>127</v>
          </cell>
          <cell r="H78">
            <v>0.98449612403100772</v>
          </cell>
          <cell r="I78">
            <v>57</v>
          </cell>
          <cell r="J78">
            <v>0.44881889763779526</v>
          </cell>
          <cell r="K78">
            <v>57</v>
          </cell>
          <cell r="L78">
            <v>1</v>
          </cell>
        </row>
        <row r="79">
          <cell r="A79" t="str">
            <v>ESPERANZAY</v>
          </cell>
          <cell r="B79" t="str">
            <v>2015Y</v>
          </cell>
          <cell r="C79">
            <v>32</v>
          </cell>
          <cell r="D79">
            <v>6.793478260869565E-4</v>
          </cell>
          <cell r="E79">
            <v>28</v>
          </cell>
          <cell r="F79">
            <v>0.875</v>
          </cell>
          <cell r="G79">
            <v>20</v>
          </cell>
          <cell r="H79">
            <v>0.625</v>
          </cell>
          <cell r="I79">
            <v>14</v>
          </cell>
          <cell r="J79">
            <v>0.7</v>
          </cell>
          <cell r="K79">
            <v>12</v>
          </cell>
          <cell r="L79">
            <v>0.8571428571428571</v>
          </cell>
        </row>
        <row r="80">
          <cell r="A80" t="str">
            <v>ESPERANZAZ</v>
          </cell>
          <cell r="B80" t="str">
            <v>2015Z</v>
          </cell>
          <cell r="C80">
            <v>428</v>
          </cell>
          <cell r="D80">
            <v>9.0862771739130439E-3</v>
          </cell>
          <cell r="E80">
            <v>415</v>
          </cell>
          <cell r="F80">
            <v>0.96962616822429903</v>
          </cell>
          <cell r="G80">
            <v>369</v>
          </cell>
          <cell r="H80">
            <v>0.86214953271028039</v>
          </cell>
          <cell r="I80">
            <v>148</v>
          </cell>
          <cell r="J80">
            <v>0.40108401084010842</v>
          </cell>
          <cell r="K80">
            <v>143</v>
          </cell>
          <cell r="L80">
            <v>0.96621621621621623</v>
          </cell>
        </row>
        <row r="81">
          <cell r="A81" t="str">
            <v>CARHUAZX</v>
          </cell>
          <cell r="B81" t="str">
            <v>2016X</v>
          </cell>
          <cell r="C81">
            <v>8</v>
          </cell>
          <cell r="D81">
            <v>1.6983695652173913E-4</v>
          </cell>
          <cell r="E81">
            <v>8</v>
          </cell>
          <cell r="F81">
            <v>1</v>
          </cell>
          <cell r="G81">
            <v>6</v>
          </cell>
          <cell r="H81">
            <v>0.75</v>
          </cell>
          <cell r="I81">
            <v>2</v>
          </cell>
          <cell r="J81">
            <v>0.33333333333333331</v>
          </cell>
          <cell r="K81">
            <v>-1</v>
          </cell>
          <cell r="L81">
            <v>-0.5</v>
          </cell>
        </row>
        <row r="82">
          <cell r="A82" t="str">
            <v>CARHUAZY</v>
          </cell>
          <cell r="B82" t="str">
            <v>2016Y</v>
          </cell>
          <cell r="C82">
            <v>90</v>
          </cell>
          <cell r="D82">
            <v>1.9106657608695652E-3</v>
          </cell>
          <cell r="E82">
            <v>86</v>
          </cell>
          <cell r="F82">
            <v>0.9555555555555556</v>
          </cell>
          <cell r="G82">
            <v>83</v>
          </cell>
          <cell r="H82">
            <v>0.92222222222222228</v>
          </cell>
          <cell r="I82">
            <v>14</v>
          </cell>
          <cell r="J82">
            <v>0.16867469879518071</v>
          </cell>
          <cell r="K82">
            <v>12</v>
          </cell>
          <cell r="L82">
            <v>0.8571428571428571</v>
          </cell>
        </row>
        <row r="83">
          <cell r="A83" t="str">
            <v>FERRE</v>
          </cell>
          <cell r="B83" t="str">
            <v>2017</v>
          </cell>
          <cell r="C83">
            <v>175</v>
          </cell>
          <cell r="D83">
            <v>3.7151834239130435E-3</v>
          </cell>
          <cell r="E83">
            <v>170</v>
          </cell>
          <cell r="F83">
            <v>0.97142857142857142</v>
          </cell>
          <cell r="G83">
            <v>135</v>
          </cell>
          <cell r="H83">
            <v>0.77142857142857146</v>
          </cell>
          <cell r="I83">
            <v>65</v>
          </cell>
          <cell r="J83">
            <v>0.48148148148148145</v>
          </cell>
          <cell r="K83">
            <v>62</v>
          </cell>
          <cell r="L83">
            <v>0.9538461538461539</v>
          </cell>
        </row>
        <row r="84">
          <cell r="A84" t="str">
            <v>PIMENTEL</v>
          </cell>
          <cell r="B84" t="str">
            <v>2018</v>
          </cell>
          <cell r="C84">
            <v>258</v>
          </cell>
          <cell r="D84">
            <v>5.477241847826087E-3</v>
          </cell>
          <cell r="E84">
            <v>231</v>
          </cell>
          <cell r="F84">
            <v>0.89534883720930236</v>
          </cell>
          <cell r="G84">
            <v>212</v>
          </cell>
          <cell r="H84">
            <v>0.82170542635658916</v>
          </cell>
          <cell r="I84">
            <v>100</v>
          </cell>
          <cell r="J84">
            <v>0.47169811320754718</v>
          </cell>
          <cell r="K84">
            <v>90</v>
          </cell>
          <cell r="L84">
            <v>0.9</v>
          </cell>
        </row>
        <row r="85">
          <cell r="A85" t="str">
            <v>VERDES</v>
          </cell>
          <cell r="B85" t="str">
            <v>2019</v>
          </cell>
          <cell r="C85">
            <v>195</v>
          </cell>
          <cell r="D85">
            <v>4.139775815217391E-3</v>
          </cell>
          <cell r="E85">
            <v>185</v>
          </cell>
          <cell r="F85">
            <v>0.94871794871794868</v>
          </cell>
          <cell r="G85">
            <v>185</v>
          </cell>
          <cell r="H85">
            <v>0.94871794871794868</v>
          </cell>
          <cell r="I85">
            <v>85</v>
          </cell>
          <cell r="J85">
            <v>0.45945945945945948</v>
          </cell>
          <cell r="K85">
            <v>82</v>
          </cell>
          <cell r="L85">
            <v>0.96470588235294119</v>
          </cell>
        </row>
        <row r="86">
          <cell r="A86" t="str">
            <v>LAMBAYEQUE</v>
          </cell>
          <cell r="B86" t="str">
            <v>2020</v>
          </cell>
          <cell r="C86">
            <v>447</v>
          </cell>
          <cell r="D86">
            <v>9.489639945652174E-3</v>
          </cell>
          <cell r="E86">
            <v>413</v>
          </cell>
          <cell r="F86">
            <v>0.92393736017897088</v>
          </cell>
          <cell r="G86">
            <v>390</v>
          </cell>
          <cell r="H86">
            <v>0.87248322147651003</v>
          </cell>
          <cell r="I86">
            <v>171</v>
          </cell>
          <cell r="J86">
            <v>0.43846153846153846</v>
          </cell>
          <cell r="K86">
            <v>156</v>
          </cell>
          <cell r="L86">
            <v>0.91228070175438591</v>
          </cell>
        </row>
        <row r="87">
          <cell r="A87" t="str">
            <v>ARBOLEDAX</v>
          </cell>
          <cell r="B87" t="str">
            <v>2021X</v>
          </cell>
          <cell r="C87">
            <v>453</v>
          </cell>
          <cell r="D87">
            <v>9.617017663043478E-3</v>
          </cell>
          <cell r="E87">
            <v>443</v>
          </cell>
          <cell r="F87">
            <v>0.97792494481236203</v>
          </cell>
          <cell r="G87">
            <v>407</v>
          </cell>
          <cell r="H87">
            <v>0.89845474613686538</v>
          </cell>
          <cell r="I87">
            <v>184</v>
          </cell>
          <cell r="J87">
            <v>0.45208845208845211</v>
          </cell>
          <cell r="K87">
            <v>179</v>
          </cell>
          <cell r="L87">
            <v>0.97282608695652173</v>
          </cell>
        </row>
        <row r="88">
          <cell r="A88" t="str">
            <v>ARBOLEDAY</v>
          </cell>
          <cell r="B88" t="str">
            <v>2021Y</v>
          </cell>
          <cell r="C88">
            <v>364</v>
          </cell>
          <cell r="D88">
            <v>7.7275815217391301E-3</v>
          </cell>
          <cell r="E88">
            <v>357</v>
          </cell>
          <cell r="F88">
            <v>0.98076923076923073</v>
          </cell>
          <cell r="G88">
            <v>324</v>
          </cell>
          <cell r="H88">
            <v>0.89010989010989006</v>
          </cell>
          <cell r="I88">
            <v>134</v>
          </cell>
          <cell r="J88">
            <v>0.41358024691358025</v>
          </cell>
          <cell r="K88">
            <v>126</v>
          </cell>
          <cell r="L88">
            <v>0.94029850746268662</v>
          </cell>
        </row>
        <row r="89">
          <cell r="A89" t="str">
            <v>ARBOLEDAZ</v>
          </cell>
          <cell r="B89" t="str">
            <v>2021Z</v>
          </cell>
          <cell r="C89">
            <v>285</v>
          </cell>
          <cell r="D89">
            <v>6.0504415760869569E-3</v>
          </cell>
          <cell r="E89">
            <v>282</v>
          </cell>
          <cell r="F89">
            <v>0.98947368421052628</v>
          </cell>
          <cell r="G89">
            <v>255</v>
          </cell>
          <cell r="H89">
            <v>0.89473684210526316</v>
          </cell>
          <cell r="I89">
            <v>115</v>
          </cell>
          <cell r="J89">
            <v>0.45098039215686275</v>
          </cell>
          <cell r="K89">
            <v>110</v>
          </cell>
          <cell r="L89">
            <v>0.95652173913043481</v>
          </cell>
        </row>
        <row r="90">
          <cell r="A90" t="str">
            <v>CASMAX</v>
          </cell>
          <cell r="B90" t="str">
            <v>2022X</v>
          </cell>
          <cell r="C90">
            <v>113</v>
          </cell>
          <cell r="D90">
            <v>2.398947010869565E-3</v>
          </cell>
          <cell r="E90">
            <v>105</v>
          </cell>
          <cell r="F90">
            <v>0.92920353982300885</v>
          </cell>
          <cell r="G90">
            <v>93</v>
          </cell>
          <cell r="H90">
            <v>0.82300884955752207</v>
          </cell>
          <cell r="I90">
            <v>38</v>
          </cell>
          <cell r="J90">
            <v>0.40860215053763443</v>
          </cell>
          <cell r="K90">
            <v>38</v>
          </cell>
          <cell r="L90">
            <v>1</v>
          </cell>
        </row>
        <row r="91">
          <cell r="A91" t="str">
            <v>CASMAY</v>
          </cell>
          <cell r="B91" t="str">
            <v>2022Y</v>
          </cell>
          <cell r="C91">
            <v>117</v>
          </cell>
          <cell r="D91">
            <v>2.483865489130435E-3</v>
          </cell>
          <cell r="E91">
            <v>120</v>
          </cell>
          <cell r="F91">
            <v>1.0256410256410255</v>
          </cell>
          <cell r="G91">
            <v>94</v>
          </cell>
          <cell r="H91">
            <v>0.80341880341880345</v>
          </cell>
          <cell r="I91">
            <v>28</v>
          </cell>
          <cell r="J91">
            <v>0.2978723404255319</v>
          </cell>
          <cell r="K91">
            <v>26</v>
          </cell>
          <cell r="L91">
            <v>0.9285714285714286</v>
          </cell>
        </row>
        <row r="92">
          <cell r="A92" t="str">
            <v>HUARMEYX</v>
          </cell>
          <cell r="B92" t="str">
            <v>2023X</v>
          </cell>
          <cell r="C92">
            <v>102</v>
          </cell>
          <cell r="D92">
            <v>2.165421195652174E-3</v>
          </cell>
          <cell r="E92">
            <v>106</v>
          </cell>
          <cell r="F92">
            <v>1.0392156862745099</v>
          </cell>
          <cell r="G92">
            <v>93</v>
          </cell>
          <cell r="H92">
            <v>0.91176470588235292</v>
          </cell>
          <cell r="I92">
            <v>23</v>
          </cell>
          <cell r="J92">
            <v>0.24731182795698925</v>
          </cell>
          <cell r="K92">
            <v>22</v>
          </cell>
          <cell r="L92">
            <v>0.95652173913043481</v>
          </cell>
        </row>
        <row r="93">
          <cell r="A93" t="str">
            <v>HUARMEYY</v>
          </cell>
          <cell r="B93" t="str">
            <v>2023Y</v>
          </cell>
          <cell r="C93">
            <v>53</v>
          </cell>
          <cell r="D93">
            <v>1.1251698369565217E-3</v>
          </cell>
          <cell r="E93">
            <v>53</v>
          </cell>
          <cell r="F93">
            <v>1</v>
          </cell>
          <cell r="G93">
            <v>51</v>
          </cell>
          <cell r="H93">
            <v>0.96226415094339623</v>
          </cell>
          <cell r="I93">
            <v>11</v>
          </cell>
          <cell r="J93">
            <v>0.21568627450980393</v>
          </cell>
          <cell r="K93">
            <v>11</v>
          </cell>
          <cell r="L93">
            <v>1</v>
          </cell>
        </row>
        <row r="94">
          <cell r="A94" t="str">
            <v>PUNTASALX</v>
          </cell>
          <cell r="B94" t="str">
            <v>2024X</v>
          </cell>
          <cell r="C94">
            <v>54</v>
          </cell>
          <cell r="D94">
            <v>1.1463994565217392E-3</v>
          </cell>
          <cell r="E94">
            <v>52</v>
          </cell>
          <cell r="F94">
            <v>0.96296296296296291</v>
          </cell>
          <cell r="G94">
            <v>32</v>
          </cell>
          <cell r="H94">
            <v>0.59259259259259256</v>
          </cell>
          <cell r="I94">
            <v>16</v>
          </cell>
          <cell r="J94">
            <v>0.5</v>
          </cell>
          <cell r="K94">
            <v>11</v>
          </cell>
          <cell r="L94">
            <v>0.6875</v>
          </cell>
        </row>
        <row r="95">
          <cell r="A95" t="str">
            <v>PUNTASALY</v>
          </cell>
          <cell r="B95" t="str">
            <v>2024Y</v>
          </cell>
          <cell r="C95">
            <v>86</v>
          </cell>
          <cell r="D95">
            <v>1.8257472826086957E-3</v>
          </cell>
          <cell r="E95">
            <v>85</v>
          </cell>
          <cell r="F95">
            <v>0.98837209302325579</v>
          </cell>
          <cell r="G95">
            <v>71</v>
          </cell>
          <cell r="H95">
            <v>0.82558139534883723</v>
          </cell>
          <cell r="I95">
            <v>15</v>
          </cell>
          <cell r="J95">
            <v>0.21126760563380281</v>
          </cell>
          <cell r="K95">
            <v>6</v>
          </cell>
          <cell r="L95">
            <v>0.4</v>
          </cell>
        </row>
        <row r="96">
          <cell r="A96" t="str">
            <v>CHIMBOTET</v>
          </cell>
          <cell r="B96" t="str">
            <v>2025</v>
          </cell>
          <cell r="C96">
            <v>1358</v>
          </cell>
          <cell r="D96">
            <v>2.8829823369565216E-2</v>
          </cell>
          <cell r="E96">
            <v>1288</v>
          </cell>
          <cell r="F96">
            <v>0.94845360824742264</v>
          </cell>
          <cell r="G96">
            <v>1257</v>
          </cell>
          <cell r="H96">
            <v>0.92562592047128134</v>
          </cell>
          <cell r="I96">
            <v>562</v>
          </cell>
          <cell r="J96">
            <v>0.44709626093874305</v>
          </cell>
          <cell r="K96">
            <v>525</v>
          </cell>
          <cell r="L96">
            <v>0.9341637010676157</v>
          </cell>
        </row>
        <row r="97">
          <cell r="A97" t="str">
            <v>FICUSX</v>
          </cell>
          <cell r="B97" t="str">
            <v>2025X</v>
          </cell>
          <cell r="C97">
            <v>457</v>
          </cell>
          <cell r="D97">
            <v>9.701936141304348E-3</v>
          </cell>
          <cell r="E97">
            <v>445</v>
          </cell>
          <cell r="F97">
            <v>0.97374179431072205</v>
          </cell>
          <cell r="G97">
            <v>424</v>
          </cell>
          <cell r="H97">
            <v>0.92778993435448576</v>
          </cell>
          <cell r="I97">
            <v>220</v>
          </cell>
          <cell r="J97">
            <v>0.51886792452830188</v>
          </cell>
          <cell r="K97">
            <v>215</v>
          </cell>
          <cell r="L97">
            <v>0.97727272727272729</v>
          </cell>
        </row>
        <row r="98">
          <cell r="A98" t="str">
            <v>FICUSY</v>
          </cell>
          <cell r="B98" t="str">
            <v>2025Y</v>
          </cell>
          <cell r="C98">
            <v>337</v>
          </cell>
          <cell r="D98">
            <v>7.154381793478261E-3</v>
          </cell>
          <cell r="E98">
            <v>323</v>
          </cell>
          <cell r="F98">
            <v>0.95845697329376855</v>
          </cell>
          <cell r="G98">
            <v>314</v>
          </cell>
          <cell r="H98">
            <v>0.93175074183976259</v>
          </cell>
          <cell r="I98">
            <v>151</v>
          </cell>
          <cell r="J98">
            <v>0.48089171974522293</v>
          </cell>
          <cell r="K98">
            <v>150</v>
          </cell>
          <cell r="L98">
            <v>0.99337748344370858</v>
          </cell>
        </row>
        <row r="99">
          <cell r="A99" t="str">
            <v>TALARAX</v>
          </cell>
          <cell r="B99" t="str">
            <v>2026X</v>
          </cell>
          <cell r="C99">
            <v>54</v>
          </cell>
          <cell r="D99">
            <v>1.1463994565217392E-3</v>
          </cell>
          <cell r="E99">
            <v>57</v>
          </cell>
          <cell r="F99">
            <v>1.0555555555555556</v>
          </cell>
          <cell r="G99">
            <v>52</v>
          </cell>
          <cell r="H99">
            <v>0.96296296296296291</v>
          </cell>
          <cell r="I99">
            <v>78</v>
          </cell>
          <cell r="J99">
            <v>1.5</v>
          </cell>
          <cell r="K99">
            <v>76</v>
          </cell>
          <cell r="L99">
            <v>0.97435897435897434</v>
          </cell>
        </row>
        <row r="100">
          <cell r="A100" t="str">
            <v>TALARAY</v>
          </cell>
          <cell r="B100" t="str">
            <v>2026Y</v>
          </cell>
          <cell r="C100">
            <v>746</v>
          </cell>
          <cell r="D100">
            <v>1.5837296195652172E-2</v>
          </cell>
          <cell r="E100">
            <v>698</v>
          </cell>
          <cell r="F100">
            <v>0.93565683646112596</v>
          </cell>
          <cell r="G100">
            <v>633</v>
          </cell>
          <cell r="H100">
            <v>0.84852546916890081</v>
          </cell>
          <cell r="I100">
            <v>193</v>
          </cell>
          <cell r="J100">
            <v>0.30489731437598738</v>
          </cell>
          <cell r="K100">
            <v>172</v>
          </cell>
          <cell r="L100">
            <v>0.89119170984455953</v>
          </cell>
        </row>
        <row r="101">
          <cell r="A101" t="str">
            <v>CARAZX</v>
          </cell>
          <cell r="B101" t="str">
            <v>2027X</v>
          </cell>
          <cell r="C101">
            <v>40</v>
          </cell>
          <cell r="D101">
            <v>8.4918478260869563E-4</v>
          </cell>
          <cell r="E101">
            <v>40</v>
          </cell>
          <cell r="F101">
            <v>1</v>
          </cell>
          <cell r="G101">
            <v>35</v>
          </cell>
          <cell r="H101">
            <v>0.875</v>
          </cell>
          <cell r="I101">
            <v>9</v>
          </cell>
          <cell r="J101">
            <v>0.25714285714285712</v>
          </cell>
          <cell r="K101">
            <v>9</v>
          </cell>
          <cell r="L101">
            <v>1</v>
          </cell>
        </row>
        <row r="102">
          <cell r="A102" t="str">
            <v>CARAZY</v>
          </cell>
          <cell r="B102" t="str">
            <v>2027Y</v>
          </cell>
          <cell r="C102">
            <v>24</v>
          </cell>
          <cell r="D102">
            <v>5.0951086956521738E-4</v>
          </cell>
          <cell r="E102">
            <v>24</v>
          </cell>
          <cell r="F102">
            <v>1</v>
          </cell>
          <cell r="G102">
            <v>19</v>
          </cell>
          <cell r="H102">
            <v>0.79166666666666663</v>
          </cell>
          <cell r="I102">
            <v>9</v>
          </cell>
          <cell r="J102">
            <v>0.47368421052631576</v>
          </cell>
          <cell r="K102">
            <v>8</v>
          </cell>
          <cell r="L102">
            <v>0.88888888888888884</v>
          </cell>
        </row>
        <row r="103">
          <cell r="A103" t="str">
            <v>CATACAOS</v>
          </cell>
          <cell r="B103" t="str">
            <v>2028</v>
          </cell>
          <cell r="C103">
            <v>260</v>
          </cell>
          <cell r="D103">
            <v>5.519701086956522E-3</v>
          </cell>
          <cell r="E103">
            <v>253</v>
          </cell>
          <cell r="F103">
            <v>0.97307692307692306</v>
          </cell>
          <cell r="G103">
            <v>215</v>
          </cell>
          <cell r="H103">
            <v>0.82692307692307687</v>
          </cell>
          <cell r="I103">
            <v>67</v>
          </cell>
          <cell r="J103">
            <v>0.3116279069767442</v>
          </cell>
          <cell r="K103">
            <v>62</v>
          </cell>
          <cell r="L103">
            <v>0.92537313432835822</v>
          </cell>
        </row>
        <row r="104">
          <cell r="A104" t="str">
            <v>YANACOCHA</v>
          </cell>
          <cell r="B104" t="str">
            <v>2029</v>
          </cell>
          <cell r="C104">
            <v>246</v>
          </cell>
          <cell r="D104">
            <v>5.222486413043478E-3</v>
          </cell>
          <cell r="E104">
            <v>242</v>
          </cell>
          <cell r="F104">
            <v>0.98373983739837401</v>
          </cell>
          <cell r="G104">
            <v>218</v>
          </cell>
          <cell r="H104">
            <v>0.88617886178861793</v>
          </cell>
          <cell r="I104">
            <v>89</v>
          </cell>
          <cell r="J104">
            <v>0.40825688073394495</v>
          </cell>
          <cell r="K104">
            <v>85</v>
          </cell>
          <cell r="L104">
            <v>0.9550561797752809</v>
          </cell>
        </row>
        <row r="105">
          <cell r="A105" t="str">
            <v>TUMBESX</v>
          </cell>
          <cell r="B105" t="str">
            <v>2030X</v>
          </cell>
          <cell r="C105">
            <v>189</v>
          </cell>
          <cell r="D105">
            <v>4.012398097826087E-3</v>
          </cell>
          <cell r="E105">
            <v>188</v>
          </cell>
          <cell r="F105">
            <v>0.99470899470899465</v>
          </cell>
          <cell r="G105">
            <v>175</v>
          </cell>
          <cell r="H105">
            <v>0.92592592592592593</v>
          </cell>
          <cell r="I105">
            <v>82</v>
          </cell>
          <cell r="J105">
            <v>0.46857142857142858</v>
          </cell>
          <cell r="K105">
            <v>79</v>
          </cell>
          <cell r="L105">
            <v>0.96341463414634143</v>
          </cell>
        </row>
        <row r="106">
          <cell r="A106" t="str">
            <v>TUMBESY</v>
          </cell>
          <cell r="B106" t="str">
            <v>2030Y</v>
          </cell>
          <cell r="C106">
            <v>634</v>
          </cell>
          <cell r="D106">
            <v>1.3459578804347826E-2</v>
          </cell>
          <cell r="E106">
            <v>616</v>
          </cell>
          <cell r="F106">
            <v>0.97160883280757093</v>
          </cell>
          <cell r="G106">
            <v>493</v>
          </cell>
          <cell r="H106">
            <v>0.77760252365930604</v>
          </cell>
          <cell r="I106">
            <v>243</v>
          </cell>
          <cell r="J106">
            <v>0.49290060851926976</v>
          </cell>
          <cell r="K106">
            <v>229</v>
          </cell>
          <cell r="L106">
            <v>0.9423868312757202</v>
          </cell>
        </row>
        <row r="107">
          <cell r="A107" t="str">
            <v>UNICRETO</v>
          </cell>
          <cell r="B107" t="str">
            <v>2031</v>
          </cell>
          <cell r="C107">
            <v>751</v>
          </cell>
          <cell r="D107">
            <v>1.594344429347826E-2</v>
          </cell>
          <cell r="E107">
            <v>727</v>
          </cell>
          <cell r="F107">
            <v>0.96804260985352863</v>
          </cell>
          <cell r="G107">
            <v>677</v>
          </cell>
          <cell r="H107">
            <v>0.90146471371504655</v>
          </cell>
          <cell r="I107">
            <v>268</v>
          </cell>
          <cell r="J107">
            <v>0.39586410635155095</v>
          </cell>
          <cell r="K107">
            <v>260</v>
          </cell>
          <cell r="L107">
            <v>0.97014925373134331</v>
          </cell>
        </row>
        <row r="108">
          <cell r="A108" t="str">
            <v>VIRUX</v>
          </cell>
          <cell r="B108" t="str">
            <v>2032X</v>
          </cell>
          <cell r="C108">
            <v>116</v>
          </cell>
          <cell r="D108">
            <v>2.4626358695652175E-3</v>
          </cell>
          <cell r="E108">
            <v>114</v>
          </cell>
          <cell r="F108">
            <v>0.98275862068965514</v>
          </cell>
          <cell r="G108">
            <v>113</v>
          </cell>
          <cell r="H108">
            <v>0.97413793103448276</v>
          </cell>
          <cell r="I108">
            <v>29</v>
          </cell>
          <cell r="J108">
            <v>0.25663716814159293</v>
          </cell>
          <cell r="K108">
            <v>27</v>
          </cell>
          <cell r="L108">
            <v>0.93103448275862066</v>
          </cell>
        </row>
        <row r="109">
          <cell r="A109" t="str">
            <v>VIRUY</v>
          </cell>
          <cell r="B109" t="str">
            <v>2032Y</v>
          </cell>
          <cell r="C109">
            <v>42</v>
          </cell>
          <cell r="D109">
            <v>8.9164402173913038E-4</v>
          </cell>
          <cell r="E109">
            <v>40</v>
          </cell>
          <cell r="F109">
            <v>0.95238095238095233</v>
          </cell>
          <cell r="G109">
            <v>41</v>
          </cell>
          <cell r="H109">
            <v>0.97619047619047616</v>
          </cell>
          <cell r="I109">
            <v>23</v>
          </cell>
          <cell r="J109">
            <v>0.56097560975609762</v>
          </cell>
          <cell r="K109">
            <v>23</v>
          </cell>
          <cell r="L109">
            <v>1</v>
          </cell>
        </row>
        <row r="110">
          <cell r="A110" t="str">
            <v>GRANADOSX</v>
          </cell>
          <cell r="B110" t="str">
            <v>2033X</v>
          </cell>
          <cell r="C110">
            <v>136</v>
          </cell>
          <cell r="D110">
            <v>2.887228260869565E-3</v>
          </cell>
          <cell r="E110">
            <v>131</v>
          </cell>
          <cell r="F110">
            <v>0.96323529411764708</v>
          </cell>
          <cell r="G110">
            <v>121</v>
          </cell>
          <cell r="H110">
            <v>0.88970588235294112</v>
          </cell>
          <cell r="I110">
            <v>59</v>
          </cell>
          <cell r="J110">
            <v>0.48760330578512395</v>
          </cell>
          <cell r="K110">
            <v>55</v>
          </cell>
          <cell r="L110">
            <v>0.93220338983050843</v>
          </cell>
        </row>
        <row r="111">
          <cell r="A111" t="str">
            <v>GRANADOSY</v>
          </cell>
          <cell r="B111" t="str">
            <v>2033Y</v>
          </cell>
          <cell r="C111">
            <v>214</v>
          </cell>
          <cell r="D111">
            <v>4.543138586956522E-3</v>
          </cell>
          <cell r="E111">
            <v>196</v>
          </cell>
          <cell r="F111">
            <v>0.91588785046728971</v>
          </cell>
          <cell r="G111">
            <v>170</v>
          </cell>
          <cell r="H111">
            <v>0.79439252336448596</v>
          </cell>
          <cell r="I111">
            <v>91</v>
          </cell>
          <cell r="J111">
            <v>0.53529411764705881</v>
          </cell>
          <cell r="K111">
            <v>83</v>
          </cell>
          <cell r="L111">
            <v>0.91208791208791207</v>
          </cell>
        </row>
        <row r="112">
          <cell r="A112" t="str">
            <v>GRANADOSZ</v>
          </cell>
          <cell r="B112" t="str">
            <v>2033Z</v>
          </cell>
          <cell r="C112">
            <v>637</v>
          </cell>
          <cell r="D112">
            <v>1.3523267663043478E-2</v>
          </cell>
          <cell r="E112">
            <v>602</v>
          </cell>
          <cell r="F112">
            <v>0.94505494505494503</v>
          </cell>
          <cell r="G112">
            <v>560</v>
          </cell>
          <cell r="H112">
            <v>0.87912087912087911</v>
          </cell>
          <cell r="I112">
            <v>231</v>
          </cell>
          <cell r="J112">
            <v>0.41249999999999998</v>
          </cell>
          <cell r="K112">
            <v>201</v>
          </cell>
          <cell r="L112">
            <v>0.87012987012987009</v>
          </cell>
        </row>
        <row r="113">
          <cell r="A113" t="str">
            <v>PAITAX</v>
          </cell>
          <cell r="B113" t="str">
            <v>2034X</v>
          </cell>
          <cell r="C113">
            <v>470</v>
          </cell>
          <cell r="D113">
            <v>9.977921195652174E-3</v>
          </cell>
          <cell r="E113">
            <v>445</v>
          </cell>
          <cell r="F113">
            <v>0.94680851063829785</v>
          </cell>
          <cell r="G113">
            <v>410</v>
          </cell>
          <cell r="H113">
            <v>0.87234042553191493</v>
          </cell>
          <cell r="I113">
            <v>213</v>
          </cell>
          <cell r="J113">
            <v>0.51951219512195124</v>
          </cell>
          <cell r="K113">
            <v>207</v>
          </cell>
          <cell r="L113">
            <v>0.971830985915493</v>
          </cell>
        </row>
        <row r="114">
          <cell r="A114" t="str">
            <v>PAITAY</v>
          </cell>
          <cell r="B114" t="str">
            <v>2034Y</v>
          </cell>
          <cell r="C114">
            <v>443</v>
          </cell>
          <cell r="D114">
            <v>9.404721467391304E-3</v>
          </cell>
          <cell r="E114">
            <v>437</v>
          </cell>
          <cell r="F114">
            <v>0.98645598194130923</v>
          </cell>
          <cell r="G114">
            <v>396</v>
          </cell>
          <cell r="H114">
            <v>0.89390519187358919</v>
          </cell>
          <cell r="I114">
            <v>147</v>
          </cell>
          <cell r="J114">
            <v>0.37121212121212122</v>
          </cell>
          <cell r="K114">
            <v>131</v>
          </cell>
          <cell r="L114">
            <v>0.891156462585034</v>
          </cell>
        </row>
        <row r="115">
          <cell r="A115" t="str">
            <v>ORTIZ</v>
          </cell>
          <cell r="B115" t="str">
            <v>2035</v>
          </cell>
          <cell r="C115">
            <v>1374</v>
          </cell>
          <cell r="D115">
            <v>2.9169497282608696E-2</v>
          </cell>
          <cell r="E115">
            <v>1325</v>
          </cell>
          <cell r="F115">
            <v>0.96433770014556042</v>
          </cell>
          <cell r="G115">
            <v>1112</v>
          </cell>
          <cell r="H115">
            <v>0.80931586608442507</v>
          </cell>
          <cell r="I115">
            <v>522</v>
          </cell>
          <cell r="J115">
            <v>0.4694244604316547</v>
          </cell>
          <cell r="K115">
            <v>499</v>
          </cell>
          <cell r="L115">
            <v>0.95593869731800762</v>
          </cell>
        </row>
        <row r="116">
          <cell r="A116" t="str">
            <v>ETEN</v>
          </cell>
          <cell r="B116" t="str">
            <v>2036</v>
          </cell>
          <cell r="C116">
            <v>311</v>
          </cell>
          <cell r="D116">
            <v>6.602411684782609E-3</v>
          </cell>
          <cell r="E116">
            <v>308</v>
          </cell>
          <cell r="F116">
            <v>0.99035369774919613</v>
          </cell>
          <cell r="G116">
            <v>280</v>
          </cell>
          <cell r="H116">
            <v>0.90032154340836013</v>
          </cell>
          <cell r="I116">
            <v>91</v>
          </cell>
          <cell r="J116">
            <v>0.32500000000000001</v>
          </cell>
          <cell r="K116">
            <v>77</v>
          </cell>
          <cell r="L116">
            <v>0.84615384615384615</v>
          </cell>
        </row>
        <row r="117">
          <cell r="A117" t="str">
            <v>CHEPEN</v>
          </cell>
          <cell r="B117" t="str">
            <v>2037</v>
          </cell>
          <cell r="C117">
            <v>322</v>
          </cell>
          <cell r="D117">
            <v>6.8359375E-3</v>
          </cell>
          <cell r="E117">
            <v>315</v>
          </cell>
          <cell r="F117">
            <v>0.97826086956521741</v>
          </cell>
          <cell r="G117">
            <v>295</v>
          </cell>
          <cell r="H117">
            <v>0.91614906832298137</v>
          </cell>
          <cell r="I117">
            <v>116</v>
          </cell>
          <cell r="J117">
            <v>0.39322033898305087</v>
          </cell>
          <cell r="K117">
            <v>103</v>
          </cell>
          <cell r="L117">
            <v>0.88793103448275867</v>
          </cell>
        </row>
        <row r="118">
          <cell r="A118" t="str">
            <v>HUARAZ</v>
          </cell>
          <cell r="B118" t="str">
            <v>2038</v>
          </cell>
          <cell r="C118">
            <v>627</v>
          </cell>
          <cell r="D118">
            <v>1.3310971467391304E-2</v>
          </cell>
          <cell r="E118">
            <v>609</v>
          </cell>
          <cell r="F118">
            <v>0.9712918660287081</v>
          </cell>
          <cell r="G118">
            <v>568</v>
          </cell>
          <cell r="H118">
            <v>0.90590111642743221</v>
          </cell>
          <cell r="I118">
            <v>267</v>
          </cell>
          <cell r="J118">
            <v>0.47007042253521125</v>
          </cell>
          <cell r="K118">
            <v>262</v>
          </cell>
          <cell r="L118">
            <v>0.98127340823970033</v>
          </cell>
        </row>
        <row r="119">
          <cell r="A119" t="str">
            <v>SHUPLUYX</v>
          </cell>
          <cell r="B119" t="str">
            <v>2040X</v>
          </cell>
          <cell r="C119">
            <v>4</v>
          </cell>
          <cell r="D119">
            <v>8.4918478260869563E-5</v>
          </cell>
          <cell r="E119">
            <v>6</v>
          </cell>
          <cell r="F119">
            <v>1.5</v>
          </cell>
          <cell r="G119">
            <v>6</v>
          </cell>
          <cell r="H119">
            <v>1.5</v>
          </cell>
          <cell r="I119">
            <v>2</v>
          </cell>
          <cell r="J119">
            <v>0.33333333333333331</v>
          </cell>
          <cell r="K119">
            <v>2</v>
          </cell>
          <cell r="L119">
            <v>1</v>
          </cell>
        </row>
        <row r="120">
          <cell r="A120" t="str">
            <v>SHUPLUYY</v>
          </cell>
          <cell r="B120" t="str">
            <v>2040Y</v>
          </cell>
          <cell r="C120">
            <v>9</v>
          </cell>
          <cell r="D120">
            <v>1.9106657608695653E-4</v>
          </cell>
          <cell r="E120">
            <v>8</v>
          </cell>
          <cell r="F120">
            <v>0.88888888888888884</v>
          </cell>
          <cell r="G120">
            <v>9</v>
          </cell>
          <cell r="H120">
            <v>1</v>
          </cell>
          <cell r="I120">
            <v>6</v>
          </cell>
          <cell r="J120">
            <v>0.66666666666666663</v>
          </cell>
          <cell r="K120">
            <v>6</v>
          </cell>
          <cell r="L120">
            <v>1</v>
          </cell>
        </row>
        <row r="121">
          <cell r="A121" t="str">
            <v>JAEN</v>
          </cell>
          <cell r="B121" t="str">
            <v>2042</v>
          </cell>
          <cell r="C121">
            <v>285</v>
          </cell>
          <cell r="D121">
            <v>6.0504415760869569E-3</v>
          </cell>
          <cell r="E121">
            <v>278</v>
          </cell>
          <cell r="F121">
            <v>0.9754385964912281</v>
          </cell>
          <cell r="G121">
            <v>241</v>
          </cell>
          <cell r="H121">
            <v>0.84561403508771926</v>
          </cell>
          <cell r="I121">
            <v>81</v>
          </cell>
          <cell r="J121">
            <v>0.33609958506224069</v>
          </cell>
          <cell r="K121">
            <v>79</v>
          </cell>
          <cell r="L121">
            <v>0.97530864197530864</v>
          </cell>
        </row>
        <row r="122">
          <cell r="A122" t="str">
            <v>CHICLAYO</v>
          </cell>
          <cell r="B122" t="str">
            <v>2043</v>
          </cell>
          <cell r="C122">
            <v>1901</v>
          </cell>
          <cell r="D122">
            <v>4.0357506793478264E-2</v>
          </cell>
          <cell r="E122">
            <v>1833</v>
          </cell>
          <cell r="F122">
            <v>0.96422935297211998</v>
          </cell>
          <cell r="G122">
            <v>1766</v>
          </cell>
          <cell r="H122">
            <v>0.92898474487112048</v>
          </cell>
          <cell r="I122">
            <v>762</v>
          </cell>
          <cell r="J122">
            <v>0.43148357870894677</v>
          </cell>
          <cell r="K122">
            <v>725</v>
          </cell>
          <cell r="L122">
            <v>0.95144356955380582</v>
          </cell>
        </row>
        <row r="123">
          <cell r="A123" t="str">
            <v>SANPEDRO1</v>
          </cell>
          <cell r="B123" t="str">
            <v>2044</v>
          </cell>
          <cell r="C123">
            <v>96</v>
          </cell>
          <cell r="D123">
            <v>2.0380434782608695E-3</v>
          </cell>
          <cell r="E123">
            <v>94</v>
          </cell>
          <cell r="F123">
            <v>0.97916666666666663</v>
          </cell>
          <cell r="G123">
            <v>88</v>
          </cell>
          <cell r="H123">
            <v>0.91666666666666663</v>
          </cell>
          <cell r="I123">
            <v>37</v>
          </cell>
          <cell r="J123">
            <v>0.42045454545454547</v>
          </cell>
          <cell r="K123">
            <v>34</v>
          </cell>
          <cell r="L123">
            <v>0.91891891891891897</v>
          </cell>
        </row>
        <row r="124">
          <cell r="A124" t="str">
            <v>TOTAL</v>
          </cell>
          <cell r="C124">
            <v>24629</v>
          </cell>
          <cell r="D124">
            <v>0.52286430027173914</v>
          </cell>
          <cell r="E124">
            <v>23691</v>
          </cell>
          <cell r="F124">
            <v>0.96191481586747329</v>
          </cell>
          <cell r="G124">
            <v>21484</v>
          </cell>
          <cell r="H124">
            <v>0.87230500629339391</v>
          </cell>
          <cell r="I124">
            <v>9520</v>
          </cell>
          <cell r="J124">
            <v>0.44312046173896852</v>
          </cell>
          <cell r="K124">
            <v>8933</v>
          </cell>
          <cell r="L124">
            <v>0.93834033613445378</v>
          </cell>
        </row>
        <row r="125">
          <cell r="A125" t="str">
            <v>CENTRO DE CONSERVACION CELULAR : AREQUIPA</v>
          </cell>
        </row>
        <row r="126">
          <cell r="A126" t="str">
            <v>CHALA</v>
          </cell>
          <cell r="B126" t="str">
            <v>3001</v>
          </cell>
          <cell r="C126">
            <v>36</v>
          </cell>
          <cell r="D126">
            <v>7.6426630434782612E-4</v>
          </cell>
          <cell r="E126">
            <v>35</v>
          </cell>
          <cell r="F126">
            <v>0.97222222222222221</v>
          </cell>
          <cell r="G126">
            <v>34</v>
          </cell>
          <cell r="H126">
            <v>0.94444444444444442</v>
          </cell>
          <cell r="I126">
            <v>16</v>
          </cell>
          <cell r="J126">
            <v>0.47058823529411764</v>
          </cell>
          <cell r="K126">
            <v>14</v>
          </cell>
          <cell r="L126">
            <v>0.875</v>
          </cell>
        </row>
        <row r="127">
          <cell r="A127" t="str">
            <v>MOQUEGUA1</v>
          </cell>
          <cell r="B127" t="str">
            <v>3002</v>
          </cell>
          <cell r="C127">
            <v>313</v>
          </cell>
          <cell r="D127">
            <v>6.6448709239130431E-3</v>
          </cell>
          <cell r="E127">
            <v>326</v>
          </cell>
          <cell r="F127">
            <v>1.0415335463258786</v>
          </cell>
          <cell r="G127">
            <v>309</v>
          </cell>
          <cell r="H127">
            <v>0.98722044728434499</v>
          </cell>
          <cell r="I127">
            <v>105</v>
          </cell>
          <cell r="J127">
            <v>0.33980582524271846</v>
          </cell>
          <cell r="K127">
            <v>97</v>
          </cell>
          <cell r="L127">
            <v>0.92380952380952386</v>
          </cell>
        </row>
        <row r="128">
          <cell r="A128" t="str">
            <v>GLORIA</v>
          </cell>
          <cell r="B128" t="str">
            <v>3003</v>
          </cell>
          <cell r="C128">
            <v>204</v>
          </cell>
          <cell r="D128">
            <v>4.330842391304348E-3</v>
          </cell>
          <cell r="E128">
            <v>198</v>
          </cell>
          <cell r="F128">
            <v>0.97058823529411764</v>
          </cell>
          <cell r="G128">
            <v>198</v>
          </cell>
          <cell r="H128">
            <v>0.97058823529411764</v>
          </cell>
          <cell r="I128">
            <v>70</v>
          </cell>
          <cell r="J128">
            <v>0.35353535353535354</v>
          </cell>
          <cell r="K128">
            <v>62</v>
          </cell>
          <cell r="L128">
            <v>0.88571428571428568</v>
          </cell>
        </row>
        <row r="129">
          <cell r="A129" t="str">
            <v>PEDREGAL</v>
          </cell>
          <cell r="B129" t="str">
            <v>3004</v>
          </cell>
          <cell r="C129">
            <v>182</v>
          </cell>
          <cell r="D129">
            <v>3.863790760869565E-3</v>
          </cell>
          <cell r="E129">
            <v>181</v>
          </cell>
          <cell r="F129">
            <v>0.99450549450549453</v>
          </cell>
          <cell r="G129">
            <v>171</v>
          </cell>
          <cell r="H129">
            <v>0.93956043956043955</v>
          </cell>
          <cell r="I129">
            <v>75</v>
          </cell>
          <cell r="J129">
            <v>0.43859649122807015</v>
          </cell>
          <cell r="K129">
            <v>70</v>
          </cell>
          <cell r="L129">
            <v>0.93333333333333335</v>
          </cell>
        </row>
        <row r="130">
          <cell r="A130" t="str">
            <v>URUBAMBA</v>
          </cell>
          <cell r="B130" t="str">
            <v>3005</v>
          </cell>
          <cell r="C130">
            <v>58</v>
          </cell>
          <cell r="D130">
            <v>1.2313179347826087E-3</v>
          </cell>
          <cell r="E130">
            <v>56</v>
          </cell>
          <cell r="F130">
            <v>0.96551724137931039</v>
          </cell>
          <cell r="G130">
            <v>54</v>
          </cell>
          <cell r="H130">
            <v>0.93103448275862066</v>
          </cell>
          <cell r="I130">
            <v>10</v>
          </cell>
          <cell r="J130">
            <v>0.18518518518518517</v>
          </cell>
          <cell r="K130">
            <v>10</v>
          </cell>
          <cell r="L130">
            <v>1</v>
          </cell>
        </row>
        <row r="131">
          <cell r="A131" t="str">
            <v>CATAS</v>
          </cell>
          <cell r="B131" t="str">
            <v>3006</v>
          </cell>
          <cell r="C131">
            <v>118</v>
          </cell>
          <cell r="D131">
            <v>2.505095108695652E-3</v>
          </cell>
          <cell r="E131">
            <v>118</v>
          </cell>
          <cell r="F131">
            <v>1</v>
          </cell>
          <cell r="G131">
            <v>115</v>
          </cell>
          <cell r="H131">
            <v>0.97457627118644063</v>
          </cell>
          <cell r="I131">
            <v>39</v>
          </cell>
          <cell r="J131">
            <v>0.33913043478260868</v>
          </cell>
          <cell r="K131">
            <v>39</v>
          </cell>
          <cell r="L131">
            <v>1</v>
          </cell>
        </row>
        <row r="132">
          <cell r="A132" t="str">
            <v>ANDAHUAYLASX</v>
          </cell>
          <cell r="B132" t="str">
            <v>3008X</v>
          </cell>
          <cell r="C132">
            <v>40</v>
          </cell>
          <cell r="D132">
            <v>8.4918478260869563E-4</v>
          </cell>
          <cell r="E132">
            <v>39</v>
          </cell>
          <cell r="F132">
            <v>0.97499999999999998</v>
          </cell>
          <cell r="G132">
            <v>42</v>
          </cell>
          <cell r="H132">
            <v>1.05</v>
          </cell>
          <cell r="I132">
            <v>11</v>
          </cell>
          <cell r="J132">
            <v>0.26190476190476192</v>
          </cell>
          <cell r="K132">
            <v>11</v>
          </cell>
          <cell r="L132">
            <v>1</v>
          </cell>
        </row>
        <row r="133">
          <cell r="A133" t="str">
            <v>ANDAHUAYLASY</v>
          </cell>
          <cell r="B133" t="str">
            <v>3008Y</v>
          </cell>
          <cell r="C133">
            <v>16</v>
          </cell>
          <cell r="D133">
            <v>3.3967391304347825E-4</v>
          </cell>
          <cell r="E133">
            <v>16</v>
          </cell>
          <cell r="F133">
            <v>1</v>
          </cell>
          <cell r="G133">
            <v>16</v>
          </cell>
          <cell r="H133">
            <v>1</v>
          </cell>
          <cell r="I133">
            <v>2</v>
          </cell>
          <cell r="J133">
            <v>0.125</v>
          </cell>
          <cell r="K133">
            <v>2</v>
          </cell>
          <cell r="L133">
            <v>1</v>
          </cell>
        </row>
        <row r="134">
          <cell r="A134" t="str">
            <v>PUNO</v>
          </cell>
          <cell r="B134" t="str">
            <v>3011</v>
          </cell>
          <cell r="C134">
            <v>443</v>
          </cell>
          <cell r="D134">
            <v>9.404721467391304E-3</v>
          </cell>
          <cell r="E134">
            <v>430</v>
          </cell>
          <cell r="F134">
            <v>0.97065462753950338</v>
          </cell>
          <cell r="G134">
            <v>373</v>
          </cell>
          <cell r="H134">
            <v>0.84198645598194133</v>
          </cell>
          <cell r="I134">
            <v>190</v>
          </cell>
          <cell r="J134">
            <v>0.5093833780160858</v>
          </cell>
          <cell r="K134">
            <v>187</v>
          </cell>
          <cell r="L134">
            <v>0.98421052631578942</v>
          </cell>
        </row>
        <row r="135">
          <cell r="A135" t="str">
            <v>JULIX</v>
          </cell>
          <cell r="B135" t="str">
            <v>3012X</v>
          </cell>
          <cell r="C135">
            <v>17</v>
          </cell>
          <cell r="D135">
            <v>3.6090353260869563E-4</v>
          </cell>
          <cell r="E135">
            <v>17</v>
          </cell>
          <cell r="F135">
            <v>1</v>
          </cell>
          <cell r="G135">
            <v>16</v>
          </cell>
          <cell r="H135">
            <v>0.94117647058823528</v>
          </cell>
          <cell r="I135">
            <v>6</v>
          </cell>
          <cell r="J135">
            <v>0.375</v>
          </cell>
          <cell r="K135">
            <v>6</v>
          </cell>
          <cell r="L135">
            <v>1</v>
          </cell>
        </row>
        <row r="136">
          <cell r="A136" t="str">
            <v>JULIY</v>
          </cell>
          <cell r="B136" t="str">
            <v>3012Y</v>
          </cell>
          <cell r="C136">
            <v>2</v>
          </cell>
          <cell r="D136">
            <v>4.2459239130434781E-5</v>
          </cell>
          <cell r="E136">
            <v>2</v>
          </cell>
          <cell r="F136">
            <v>1</v>
          </cell>
          <cell r="G136">
            <v>2</v>
          </cell>
          <cell r="H136">
            <v>1</v>
          </cell>
          <cell r="I136">
            <v>0</v>
          </cell>
          <cell r="J136">
            <v>0</v>
          </cell>
          <cell r="K136">
            <v>0</v>
          </cell>
          <cell r="L136">
            <v>0</v>
          </cell>
        </row>
        <row r="137">
          <cell r="A137" t="str">
            <v>ALTOILOX</v>
          </cell>
          <cell r="B137" t="str">
            <v>3013X</v>
          </cell>
          <cell r="C137">
            <v>371</v>
          </cell>
          <cell r="D137">
            <v>7.876188858695652E-3</v>
          </cell>
          <cell r="E137">
            <v>367</v>
          </cell>
          <cell r="F137">
            <v>0.98921832884097038</v>
          </cell>
          <cell r="G137">
            <v>346</v>
          </cell>
          <cell r="H137">
            <v>0.93261455525606474</v>
          </cell>
          <cell r="I137">
            <v>147</v>
          </cell>
          <cell r="J137">
            <v>0.42485549132947975</v>
          </cell>
          <cell r="K137">
            <v>137</v>
          </cell>
          <cell r="L137">
            <v>0.93197278911564629</v>
          </cell>
        </row>
        <row r="138">
          <cell r="A138" t="str">
            <v>ALTOILOY</v>
          </cell>
          <cell r="B138" t="str">
            <v>3013Y</v>
          </cell>
          <cell r="C138">
            <v>423</v>
          </cell>
          <cell r="D138">
            <v>8.9801290760869561E-3</v>
          </cell>
          <cell r="E138">
            <v>423</v>
          </cell>
          <cell r="F138">
            <v>1</v>
          </cell>
          <cell r="G138">
            <v>424</v>
          </cell>
          <cell r="H138">
            <v>1.0023640661938533</v>
          </cell>
          <cell r="I138">
            <v>168</v>
          </cell>
          <cell r="J138">
            <v>0.39622641509433965</v>
          </cell>
          <cell r="K138">
            <v>160</v>
          </cell>
          <cell r="L138">
            <v>0.95238095238095233</v>
          </cell>
        </row>
        <row r="139">
          <cell r="A139" t="str">
            <v>JULIACA</v>
          </cell>
          <cell r="B139" t="str">
            <v>3014</v>
          </cell>
          <cell r="C139">
            <v>739</v>
          </cell>
          <cell r="D139">
            <v>1.5688688858695652E-2</v>
          </cell>
          <cell r="E139">
            <v>720</v>
          </cell>
          <cell r="F139">
            <v>0.97428958051420844</v>
          </cell>
          <cell r="G139">
            <v>716</v>
          </cell>
          <cell r="H139">
            <v>0.96887686062246281</v>
          </cell>
          <cell r="I139">
            <v>318</v>
          </cell>
          <cell r="J139">
            <v>0.44413407821229051</v>
          </cell>
          <cell r="K139">
            <v>308</v>
          </cell>
          <cell r="L139">
            <v>0.96855345911949686</v>
          </cell>
        </row>
        <row r="140">
          <cell r="A140" t="str">
            <v>MOLLENDO1</v>
          </cell>
          <cell r="B140" t="str">
            <v>3015</v>
          </cell>
          <cell r="C140">
            <v>848</v>
          </cell>
          <cell r="D140">
            <v>1.8002717391304348E-2</v>
          </cell>
          <cell r="E140">
            <v>846</v>
          </cell>
          <cell r="F140">
            <v>0.99764150943396224</v>
          </cell>
          <cell r="G140">
            <v>844</v>
          </cell>
          <cell r="H140">
            <v>0.99528301886792447</v>
          </cell>
          <cell r="I140">
            <v>306</v>
          </cell>
          <cell r="J140">
            <v>0.36255924170616116</v>
          </cell>
          <cell r="K140">
            <v>247</v>
          </cell>
          <cell r="L140">
            <v>0.80718954248366015</v>
          </cell>
        </row>
        <row r="141">
          <cell r="A141" t="str">
            <v>CAMANA1</v>
          </cell>
          <cell r="B141" t="str">
            <v>3017</v>
          </cell>
          <cell r="C141">
            <v>552</v>
          </cell>
          <cell r="D141">
            <v>1.171875E-2</v>
          </cell>
          <cell r="E141">
            <v>550</v>
          </cell>
          <cell r="F141">
            <v>0.99637681159420288</v>
          </cell>
          <cell r="G141">
            <v>542</v>
          </cell>
          <cell r="H141">
            <v>0.98188405797101452</v>
          </cell>
          <cell r="I141">
            <v>199</v>
          </cell>
          <cell r="J141">
            <v>0.36715867158671589</v>
          </cell>
          <cell r="K141">
            <v>185</v>
          </cell>
          <cell r="L141">
            <v>0.92964824120603018</v>
          </cell>
        </row>
        <row r="142">
          <cell r="A142" t="str">
            <v>YAYAHUANIX</v>
          </cell>
          <cell r="B142" t="str">
            <v>3020X</v>
          </cell>
          <cell r="C142">
            <v>149</v>
          </cell>
          <cell r="D142">
            <v>3.1632133152173915E-3</v>
          </cell>
          <cell r="E142">
            <v>140</v>
          </cell>
          <cell r="F142">
            <v>0.93959731543624159</v>
          </cell>
          <cell r="G142">
            <v>140</v>
          </cell>
          <cell r="H142">
            <v>0.93959731543624159</v>
          </cell>
          <cell r="I142">
            <v>54</v>
          </cell>
          <cell r="J142">
            <v>0.38571428571428573</v>
          </cell>
          <cell r="K142">
            <v>48</v>
          </cell>
          <cell r="L142">
            <v>0.88888888888888884</v>
          </cell>
        </row>
        <row r="143">
          <cell r="A143" t="str">
            <v>YAYAHUANIY</v>
          </cell>
          <cell r="B143" t="str">
            <v>3020Y</v>
          </cell>
          <cell r="C143">
            <v>107</v>
          </cell>
          <cell r="D143">
            <v>2.271569293478261E-3</v>
          </cell>
          <cell r="E143">
            <v>102</v>
          </cell>
          <cell r="F143">
            <v>0.95327102803738317</v>
          </cell>
          <cell r="G143">
            <v>102</v>
          </cell>
          <cell r="H143">
            <v>0.95327102803738317</v>
          </cell>
          <cell r="I143">
            <v>44</v>
          </cell>
          <cell r="J143">
            <v>0.43137254901960786</v>
          </cell>
          <cell r="K143">
            <v>43</v>
          </cell>
          <cell r="L143">
            <v>0.97727272727272729</v>
          </cell>
        </row>
        <row r="144">
          <cell r="A144" t="str">
            <v>ABANCAYX</v>
          </cell>
          <cell r="B144" t="str">
            <v>3021X</v>
          </cell>
          <cell r="C144">
            <v>121</v>
          </cell>
          <cell r="D144">
            <v>2.5687839673913045E-3</v>
          </cell>
          <cell r="E144">
            <v>118</v>
          </cell>
          <cell r="F144">
            <v>0.97520661157024791</v>
          </cell>
          <cell r="G144">
            <v>113</v>
          </cell>
          <cell r="H144">
            <v>0.93388429752066116</v>
          </cell>
          <cell r="I144">
            <v>39</v>
          </cell>
          <cell r="J144">
            <v>0.34513274336283184</v>
          </cell>
          <cell r="K144">
            <v>34</v>
          </cell>
          <cell r="L144">
            <v>0.87179487179487181</v>
          </cell>
        </row>
        <row r="145">
          <cell r="A145" t="str">
            <v>ABANCAYY</v>
          </cell>
          <cell r="B145" t="str">
            <v>3021Y</v>
          </cell>
          <cell r="C145">
            <v>105</v>
          </cell>
          <cell r="D145">
            <v>2.229110054347826E-3</v>
          </cell>
          <cell r="E145">
            <v>101</v>
          </cell>
          <cell r="F145">
            <v>0.96190476190476193</v>
          </cell>
          <cell r="G145">
            <v>101</v>
          </cell>
          <cell r="H145">
            <v>0.96190476190476193</v>
          </cell>
          <cell r="I145">
            <v>29</v>
          </cell>
          <cell r="J145">
            <v>0.28712871287128711</v>
          </cell>
          <cell r="K145">
            <v>27</v>
          </cell>
          <cell r="L145">
            <v>0.93103448275862066</v>
          </cell>
        </row>
        <row r="146">
          <cell r="A146" t="str">
            <v>SAMAX</v>
          </cell>
          <cell r="B146" t="str">
            <v>3022X</v>
          </cell>
          <cell r="C146">
            <v>25</v>
          </cell>
          <cell r="D146">
            <v>5.3074048913043475E-4</v>
          </cell>
          <cell r="E146">
            <v>26</v>
          </cell>
          <cell r="F146">
            <v>1.04</v>
          </cell>
          <cell r="G146">
            <v>26</v>
          </cell>
          <cell r="H146">
            <v>1.04</v>
          </cell>
          <cell r="I146">
            <v>10</v>
          </cell>
          <cell r="J146">
            <v>0.38461538461538464</v>
          </cell>
          <cell r="K146">
            <v>5</v>
          </cell>
          <cell r="L146">
            <v>0.5</v>
          </cell>
        </row>
        <row r="147">
          <cell r="A147" t="str">
            <v>SAMAY</v>
          </cell>
          <cell r="B147" t="str">
            <v>3022Y</v>
          </cell>
          <cell r="C147">
            <v>143</v>
          </cell>
          <cell r="D147">
            <v>3.035835597826087E-3</v>
          </cell>
          <cell r="E147">
            <v>145</v>
          </cell>
          <cell r="F147">
            <v>1.013986013986014</v>
          </cell>
          <cell r="G147">
            <v>138</v>
          </cell>
          <cell r="H147">
            <v>0.965034965034965</v>
          </cell>
          <cell r="I147">
            <v>42</v>
          </cell>
          <cell r="J147">
            <v>0.30434782608695654</v>
          </cell>
          <cell r="K147">
            <v>36</v>
          </cell>
          <cell r="L147">
            <v>0.8571428571428571</v>
          </cell>
        </row>
        <row r="148">
          <cell r="A148" t="str">
            <v>TOTAL</v>
          </cell>
          <cell r="C148">
            <v>5012</v>
          </cell>
          <cell r="D148">
            <v>0.10640285326086955</v>
          </cell>
          <cell r="E148">
            <v>4956</v>
          </cell>
          <cell r="F148">
            <v>0.98882681564245811</v>
          </cell>
          <cell r="G148">
            <v>4822</v>
          </cell>
          <cell r="H148">
            <v>0.96209098164405427</v>
          </cell>
          <cell r="I148">
            <v>1880</v>
          </cell>
          <cell r="J148">
            <v>0.38987971795935294</v>
          </cell>
          <cell r="K148">
            <v>1728</v>
          </cell>
          <cell r="L148">
            <v>0.91914893617021276</v>
          </cell>
        </row>
        <row r="149">
          <cell r="A149" t="str">
            <v>OTROS CENTROS DE CONMUTACION</v>
          </cell>
        </row>
        <row r="150">
          <cell r="A150" t="str">
            <v>IQUITOSX</v>
          </cell>
          <cell r="B150" t="str">
            <v>4001X</v>
          </cell>
          <cell r="C150">
            <v>825</v>
          </cell>
          <cell r="D150">
            <v>1.7514436141304348E-2</v>
          </cell>
          <cell r="E150">
            <v>804</v>
          </cell>
          <cell r="F150">
            <v>0.97454545454545449</v>
          </cell>
          <cell r="G150">
            <v>770</v>
          </cell>
          <cell r="H150">
            <v>0.93333333333333335</v>
          </cell>
          <cell r="I150">
            <v>401</v>
          </cell>
          <cell r="J150">
            <v>0.52077922077922079</v>
          </cell>
          <cell r="K150">
            <v>390</v>
          </cell>
          <cell r="L150">
            <v>0.972568578553616</v>
          </cell>
        </row>
        <row r="151">
          <cell r="A151" t="str">
            <v>IQUITOSY</v>
          </cell>
          <cell r="B151" t="str">
            <v>4001Y</v>
          </cell>
          <cell r="C151">
            <v>866</v>
          </cell>
          <cell r="D151">
            <v>1.838485054347826E-2</v>
          </cell>
          <cell r="E151">
            <v>841</v>
          </cell>
          <cell r="F151">
            <v>0.97113163972286376</v>
          </cell>
          <cell r="G151">
            <v>757</v>
          </cell>
          <cell r="H151">
            <v>0.87413394919168597</v>
          </cell>
          <cell r="I151">
            <v>398</v>
          </cell>
          <cell r="J151">
            <v>0.52575957727873179</v>
          </cell>
          <cell r="K151">
            <v>387</v>
          </cell>
          <cell r="L151">
            <v>0.97236180904522618</v>
          </cell>
        </row>
        <row r="152">
          <cell r="A152" t="str">
            <v>TARAPOTOX</v>
          </cell>
          <cell r="B152" t="str">
            <v>8001X</v>
          </cell>
          <cell r="C152">
            <v>181</v>
          </cell>
          <cell r="D152">
            <v>3.842561141304348E-3</v>
          </cell>
          <cell r="E152">
            <v>178</v>
          </cell>
          <cell r="F152">
            <v>0.98342541436464093</v>
          </cell>
          <cell r="G152">
            <v>143</v>
          </cell>
          <cell r="H152">
            <v>0.79005524861878451</v>
          </cell>
          <cell r="I152">
            <v>62</v>
          </cell>
          <cell r="J152">
            <v>0.43356643356643354</v>
          </cell>
          <cell r="K152">
            <v>57</v>
          </cell>
          <cell r="L152">
            <v>0.91935483870967738</v>
          </cell>
        </row>
        <row r="153">
          <cell r="A153" t="str">
            <v>TARAPOTOY</v>
          </cell>
          <cell r="B153" t="str">
            <v>8001Y</v>
          </cell>
          <cell r="C153">
            <v>236</v>
          </cell>
          <cell r="D153">
            <v>5.010190217391304E-3</v>
          </cell>
          <cell r="E153">
            <v>237</v>
          </cell>
          <cell r="F153">
            <v>1.0042372881355932</v>
          </cell>
          <cell r="G153">
            <v>184</v>
          </cell>
          <cell r="H153">
            <v>0.77966101694915257</v>
          </cell>
          <cell r="I153">
            <v>124</v>
          </cell>
          <cell r="J153">
            <v>0.67391304347826086</v>
          </cell>
          <cell r="K153">
            <v>121</v>
          </cell>
          <cell r="L153">
            <v>0.97580645161290325</v>
          </cell>
        </row>
        <row r="154">
          <cell r="A154" t="str">
            <v>TARAPOTOZ</v>
          </cell>
          <cell r="B154" t="str">
            <v>8001Z</v>
          </cell>
          <cell r="C154">
            <v>175</v>
          </cell>
          <cell r="D154">
            <v>3.7151834239130435E-3</v>
          </cell>
          <cell r="E154">
            <v>175</v>
          </cell>
          <cell r="F154">
            <v>1</v>
          </cell>
          <cell r="G154">
            <v>166</v>
          </cell>
          <cell r="H154">
            <v>0.94857142857142862</v>
          </cell>
          <cell r="I154">
            <v>95</v>
          </cell>
          <cell r="J154">
            <v>0.57228915662650603</v>
          </cell>
          <cell r="K154">
            <v>94</v>
          </cell>
          <cell r="L154">
            <v>0.98947368421052628</v>
          </cell>
        </row>
        <row r="155">
          <cell r="A155" t="str">
            <v>MOYOBAMBA</v>
          </cell>
          <cell r="B155" t="str">
            <v>8002</v>
          </cell>
          <cell r="C155">
            <v>102</v>
          </cell>
          <cell r="D155">
            <v>2.165421195652174E-3</v>
          </cell>
          <cell r="E155">
            <v>100</v>
          </cell>
          <cell r="F155">
            <v>0.98039215686274506</v>
          </cell>
          <cell r="G155">
            <v>82</v>
          </cell>
          <cell r="H155">
            <v>0.80392156862745101</v>
          </cell>
          <cell r="I155">
            <v>45</v>
          </cell>
          <cell r="J155">
            <v>0.54878048780487809</v>
          </cell>
          <cell r="K155">
            <v>44</v>
          </cell>
          <cell r="L155">
            <v>0.97777777777777775</v>
          </cell>
        </row>
        <row r="156">
          <cell r="A156" t="str">
            <v>TOTAL</v>
          </cell>
          <cell r="C156">
            <v>2385</v>
          </cell>
          <cell r="D156">
            <v>5.063264266304348E-2</v>
          </cell>
          <cell r="E156">
            <v>2335</v>
          </cell>
          <cell r="F156">
            <v>0.97903563941299787</v>
          </cell>
          <cell r="G156">
            <v>2102</v>
          </cell>
          <cell r="H156">
            <v>0.88134171907756809</v>
          </cell>
          <cell r="I156">
            <v>1125</v>
          </cell>
          <cell r="J156">
            <v>0.53520456707897246</v>
          </cell>
          <cell r="K156">
            <v>1093</v>
          </cell>
          <cell r="L156">
            <v>0.97155555555555551</v>
          </cell>
        </row>
        <row r="158">
          <cell r="A158" t="str">
            <v>TOTAL GENERAL</v>
          </cell>
          <cell r="C158">
            <v>47104</v>
          </cell>
          <cell r="D158">
            <v>1</v>
          </cell>
          <cell r="E158">
            <v>45456</v>
          </cell>
          <cell r="F158">
            <v>0.96501358695652173</v>
          </cell>
          <cell r="G158">
            <v>42179</v>
          </cell>
          <cell r="H158">
            <v>0.89544412364130432</v>
          </cell>
          <cell r="I158">
            <v>17427</v>
          </cell>
          <cell r="J158">
            <v>0.41316769008274262</v>
          </cell>
          <cell r="K158">
            <v>16302</v>
          </cell>
          <cell r="L158">
            <v>0.93544499913926671</v>
          </cell>
        </row>
      </sheetData>
      <sheetData sheetId="1" refreshError="1">
        <row r="2">
          <cell r="A2" t="str">
            <v>INFORME DE CALIDAD</v>
          </cell>
        </row>
        <row r="3">
          <cell r="A3" t="str">
            <v>SERVICIO DE LA RED DE TELEFONIA MOVIL</v>
          </cell>
        </row>
        <row r="4">
          <cell r="A4">
            <v>36217</v>
          </cell>
        </row>
        <row r="6">
          <cell r="B6" t="str">
            <v>INTENTOS DE LLAMADA</v>
          </cell>
          <cell r="D6" t="str">
            <v>LLAMADAS  QUE TOMAN</v>
          </cell>
          <cell r="F6" t="str">
            <v>LLAMADAS</v>
          </cell>
        </row>
        <row r="7">
          <cell r="A7" t="str">
            <v>CENTRAL CELULAR</v>
          </cell>
          <cell r="B7" t="str">
            <v/>
          </cell>
          <cell r="D7" t="str">
            <v>CANAL DE VOZ</v>
          </cell>
          <cell r="F7" t="str">
            <v>COMPLETADAS1</v>
          </cell>
          <cell r="H7" t="str">
            <v>VALORIZADAS</v>
          </cell>
          <cell r="J7" t="str">
            <v>CULMINADAS2</v>
          </cell>
        </row>
        <row r="8">
          <cell r="B8" t="str">
            <v>No.</v>
          </cell>
          <cell r="C8" t="str">
            <v>%</v>
          </cell>
          <cell r="D8" t="str">
            <v>No.</v>
          </cell>
          <cell r="E8" t="str">
            <v>%</v>
          </cell>
          <cell r="F8" t="str">
            <v>No.</v>
          </cell>
          <cell r="G8" t="str">
            <v>%</v>
          </cell>
          <cell r="H8" t="str">
            <v>No.</v>
          </cell>
          <cell r="I8" t="str">
            <v>%</v>
          </cell>
          <cell r="J8" t="str">
            <v>No.</v>
          </cell>
          <cell r="K8" t="str">
            <v xml:space="preserve"> %</v>
          </cell>
        </row>
        <row r="10">
          <cell r="A10" t="str">
            <v>HIGUERETA</v>
          </cell>
          <cell r="B10">
            <v>0</v>
          </cell>
          <cell r="C10">
            <v>0</v>
          </cell>
          <cell r="D10">
            <v>0</v>
          </cell>
          <cell r="E10" t="e">
            <v>#DIV/0!</v>
          </cell>
          <cell r="F10">
            <v>0</v>
          </cell>
          <cell r="G10" t="e">
            <v>#DIV/0!</v>
          </cell>
          <cell r="H10">
            <v>0</v>
          </cell>
          <cell r="I10" t="e">
            <v>#DIV/0!</v>
          </cell>
          <cell r="J10">
            <v>0</v>
          </cell>
          <cell r="K10" t="e">
            <v>#DIV/0!</v>
          </cell>
        </row>
        <row r="11">
          <cell r="A11" t="str">
            <v>WASHINGTON</v>
          </cell>
          <cell r="B11">
            <v>15078</v>
          </cell>
          <cell r="C11">
            <v>0.32010020380434784</v>
          </cell>
          <cell r="D11">
            <v>14474</v>
          </cell>
          <cell r="E11">
            <v>0.95994163682185962</v>
          </cell>
          <cell r="F11">
            <v>13771</v>
          </cell>
          <cell r="G11">
            <v>0.91331741610293138</v>
          </cell>
          <cell r="H11">
            <v>9792</v>
          </cell>
          <cell r="I11">
            <v>0.71105947280517023</v>
          </cell>
          <cell r="J11">
            <v>9438</v>
          </cell>
          <cell r="K11">
            <v>0.96384803921568629</v>
          </cell>
        </row>
        <row r="12">
          <cell r="A12" t="str">
            <v>TRUJILLO</v>
          </cell>
          <cell r="B12">
            <v>24629</v>
          </cell>
          <cell r="C12">
            <v>0.52286430027173914</v>
          </cell>
          <cell r="D12">
            <v>23691</v>
          </cell>
          <cell r="E12">
            <v>0.96191481586747329</v>
          </cell>
          <cell r="F12">
            <v>21484</v>
          </cell>
          <cell r="G12">
            <v>0.87230500629339391</v>
          </cell>
          <cell r="H12">
            <v>17320</v>
          </cell>
          <cell r="I12">
            <v>0.8061813442561907</v>
          </cell>
          <cell r="J12">
            <v>16733</v>
          </cell>
          <cell r="K12">
            <v>0.96610854503464205</v>
          </cell>
        </row>
        <row r="13">
          <cell r="A13" t="str">
            <v>AREQUIPA</v>
          </cell>
          <cell r="B13">
            <v>5012</v>
          </cell>
          <cell r="C13">
            <v>0.10640285326086957</v>
          </cell>
          <cell r="D13">
            <v>4956</v>
          </cell>
          <cell r="E13">
            <v>0.98882681564245811</v>
          </cell>
          <cell r="F13">
            <v>4822</v>
          </cell>
          <cell r="G13">
            <v>0.96209098164405427</v>
          </cell>
          <cell r="H13">
            <v>4651</v>
          </cell>
          <cell r="I13">
            <v>0.96453753629199501</v>
          </cell>
          <cell r="J13">
            <v>4499</v>
          </cell>
          <cell r="K13">
            <v>0.9673188561599656</v>
          </cell>
        </row>
        <row r="14">
          <cell r="A14" t="str">
            <v>IQUITOS</v>
          </cell>
          <cell r="B14">
            <v>1691</v>
          </cell>
          <cell r="C14">
            <v>3.5899286684782608E-2</v>
          </cell>
          <cell r="D14">
            <v>1645</v>
          </cell>
          <cell r="E14">
            <v>0.97279716144293316</v>
          </cell>
          <cell r="F14">
            <v>1527</v>
          </cell>
          <cell r="G14">
            <v>0.90301596688350094</v>
          </cell>
          <cell r="H14">
            <v>1272</v>
          </cell>
          <cell r="I14">
            <v>0.83300589390962676</v>
          </cell>
          <cell r="J14">
            <v>1250</v>
          </cell>
          <cell r="K14">
            <v>0.98270440251572322</v>
          </cell>
        </row>
        <row r="15">
          <cell r="A15" t="str">
            <v>TARAPOTO</v>
          </cell>
          <cell r="B15">
            <v>694</v>
          </cell>
          <cell r="C15">
            <v>1.473335597826087E-2</v>
          </cell>
          <cell r="D15">
            <v>690</v>
          </cell>
          <cell r="E15">
            <v>0.99423631123919309</v>
          </cell>
          <cell r="F15">
            <v>575</v>
          </cell>
          <cell r="G15">
            <v>0.82853025936599423</v>
          </cell>
          <cell r="H15">
            <v>473</v>
          </cell>
          <cell r="I15">
            <v>0.82260869565217387</v>
          </cell>
          <cell r="J15">
            <v>463</v>
          </cell>
          <cell r="K15">
            <v>0.97885835095137419</v>
          </cell>
        </row>
        <row r="16">
          <cell r="A16" t="str">
            <v>TOTAL</v>
          </cell>
          <cell r="B16">
            <v>47104</v>
          </cell>
          <cell r="C16">
            <v>1</v>
          </cell>
          <cell r="D16">
            <v>45456</v>
          </cell>
          <cell r="E16">
            <v>0.96501358695652173</v>
          </cell>
          <cell r="F16">
            <v>42179</v>
          </cell>
          <cell r="G16">
            <v>0.89544412364130432</v>
          </cell>
          <cell r="H16">
            <v>33508</v>
          </cell>
          <cell r="I16">
            <v>0.79442376538087678</v>
          </cell>
          <cell r="J16">
            <v>32383</v>
          </cell>
          <cell r="K16">
            <v>0.96642592813656436</v>
          </cell>
        </row>
      </sheetData>
      <sheetData sheetId="2" refreshError="1">
        <row r="1">
          <cell r="A1" t="str">
            <v>INFORME  DE  CALIDAD</v>
          </cell>
        </row>
        <row r="2">
          <cell r="A2" t="str">
            <v>SERVICIO DE LA RED DE TELEFONIA MOVIL</v>
          </cell>
        </row>
        <row r="3">
          <cell r="A3">
            <v>36217</v>
          </cell>
        </row>
        <row r="4">
          <cell r="B4" t="str">
            <v/>
          </cell>
        </row>
        <row r="5">
          <cell r="H5" t="str">
            <v>%</v>
          </cell>
        </row>
        <row r="6">
          <cell r="A6" t="str">
            <v>EE. BB.</v>
          </cell>
          <cell r="B6" t="str">
            <v>No.</v>
          </cell>
          <cell r="C6" t="str">
            <v xml:space="preserve">   RADIOCANALES</v>
          </cell>
          <cell r="F6" t="str">
            <v>TRAFICO(ERL)</v>
          </cell>
          <cell r="H6" t="str">
            <v>CARGA</v>
          </cell>
        </row>
        <row r="7">
          <cell r="C7" t="str">
            <v>INSTALADOS</v>
          </cell>
          <cell r="D7" t="str">
            <v>EN SERVICIO</v>
          </cell>
          <cell r="E7" t="str">
            <v>REQUERIDOS</v>
          </cell>
          <cell r="F7" t="str">
            <v>ESTIMADO</v>
          </cell>
          <cell r="G7" t="str">
            <v>CURSADO</v>
          </cell>
        </row>
        <row r="8">
          <cell r="A8" t="str">
            <v>CENTRO DE CONSERVACION CELULAR : HIGUERETA</v>
          </cell>
        </row>
        <row r="9">
          <cell r="A9">
            <v>0</v>
          </cell>
          <cell r="B9">
            <v>0</v>
          </cell>
          <cell r="C9">
            <v>0</v>
          </cell>
          <cell r="D9">
            <v>0</v>
          </cell>
          <cell r="E9">
            <v>0</v>
          </cell>
          <cell r="F9">
            <v>0</v>
          </cell>
          <cell r="G9">
            <v>0</v>
          </cell>
          <cell r="H9">
            <v>0</v>
          </cell>
        </row>
        <row r="11">
          <cell r="A11" t="str">
            <v>TOTAL</v>
          </cell>
          <cell r="C11">
            <v>0</v>
          </cell>
          <cell r="D11">
            <v>0</v>
          </cell>
          <cell r="E11">
            <v>0</v>
          </cell>
          <cell r="F11">
            <v>0</v>
          </cell>
          <cell r="G11">
            <v>0</v>
          </cell>
          <cell r="H11" t="e">
            <v>#DIV/0!</v>
          </cell>
        </row>
        <row r="12">
          <cell r="A12" t="str">
            <v>CENTRO DE CONSERVACION CELULAR : WASHINGTON</v>
          </cell>
        </row>
        <row r="13">
          <cell r="A13" t="str">
            <v>HUANUCO</v>
          </cell>
          <cell r="B13" t="str">
            <v>6100</v>
          </cell>
          <cell r="C13">
            <v>30</v>
          </cell>
          <cell r="D13">
            <v>22</v>
          </cell>
          <cell r="E13">
            <v>0</v>
          </cell>
          <cell r="F13">
            <v>15.778</v>
          </cell>
          <cell r="G13">
            <v>8.25</v>
          </cell>
          <cell r="H13">
            <v>0.52287995943719101</v>
          </cell>
        </row>
        <row r="14">
          <cell r="A14" t="str">
            <v>AYACUCHO</v>
          </cell>
          <cell r="B14" t="str">
            <v>6101</v>
          </cell>
          <cell r="C14">
            <v>58</v>
          </cell>
          <cell r="D14">
            <v>51</v>
          </cell>
          <cell r="E14">
            <v>0</v>
          </cell>
          <cell r="F14">
            <v>42.892000000000003</v>
          </cell>
          <cell r="G14">
            <v>7.9722222222222223</v>
          </cell>
          <cell r="H14">
            <v>0.18586734641010497</v>
          </cell>
        </row>
        <row r="15">
          <cell r="A15" t="str">
            <v>MERCEDX</v>
          </cell>
          <cell r="B15" t="str">
            <v>6102X</v>
          </cell>
          <cell r="C15">
            <v>14</v>
          </cell>
          <cell r="D15">
            <v>12</v>
          </cell>
          <cell r="E15">
            <v>0</v>
          </cell>
          <cell r="F15">
            <v>7.141</v>
          </cell>
          <cell r="G15">
            <v>1.8611111111111112</v>
          </cell>
          <cell r="H15">
            <v>0.26062331761813629</v>
          </cell>
        </row>
        <row r="16">
          <cell r="A16" t="str">
            <v>MERCEDY</v>
          </cell>
          <cell r="B16" t="str">
            <v>6102Y</v>
          </cell>
          <cell r="C16">
            <v>14</v>
          </cell>
          <cell r="D16">
            <v>13</v>
          </cell>
          <cell r="E16">
            <v>0</v>
          </cell>
          <cell r="F16">
            <v>7.9669999999999996</v>
          </cell>
          <cell r="G16">
            <v>0.97222222222222221</v>
          </cell>
          <cell r="H16">
            <v>0.12203115629750499</v>
          </cell>
        </row>
        <row r="17">
          <cell r="A17" t="str">
            <v>HUANCAYO</v>
          </cell>
          <cell r="B17" t="str">
            <v>6103</v>
          </cell>
          <cell r="C17">
            <v>78</v>
          </cell>
          <cell r="D17">
            <v>55</v>
          </cell>
          <cell r="E17">
            <v>0</v>
          </cell>
          <cell r="F17">
            <v>46.738999999999997</v>
          </cell>
          <cell r="G17">
            <v>20.916666666666668</v>
          </cell>
          <cell r="H17">
            <v>0.44752062873973919</v>
          </cell>
        </row>
        <row r="18">
          <cell r="A18" t="str">
            <v>IRAYRAPATA</v>
          </cell>
          <cell r="B18" t="str">
            <v>6104</v>
          </cell>
          <cell r="C18">
            <v>14</v>
          </cell>
          <cell r="D18">
            <v>6</v>
          </cell>
          <cell r="E18">
            <v>2</v>
          </cell>
          <cell r="F18">
            <v>2.5430999999999999</v>
          </cell>
          <cell r="G18">
            <v>3.5</v>
          </cell>
          <cell r="H18">
            <v>1.3762730525736306</v>
          </cell>
        </row>
        <row r="19">
          <cell r="A19" t="str">
            <v>GRANDEX</v>
          </cell>
          <cell r="B19" t="str">
            <v>6201X</v>
          </cell>
          <cell r="C19">
            <v>10</v>
          </cell>
          <cell r="D19">
            <v>10</v>
          </cell>
          <cell r="E19">
            <v>0</v>
          </cell>
          <cell r="F19">
            <v>5.5293999999999999</v>
          </cell>
          <cell r="G19">
            <v>3.4166666666666665</v>
          </cell>
          <cell r="H19">
            <v>0.61790911611868682</v>
          </cell>
        </row>
        <row r="20">
          <cell r="A20" t="str">
            <v>GRANDEY</v>
          </cell>
          <cell r="B20" t="str">
            <v>6201Y</v>
          </cell>
          <cell r="C20">
            <v>26</v>
          </cell>
          <cell r="D20">
            <v>26</v>
          </cell>
          <cell r="E20">
            <v>0</v>
          </cell>
          <cell r="F20">
            <v>19.391999999999999</v>
          </cell>
          <cell r="G20">
            <v>9.7222222222222214</v>
          </cell>
          <cell r="H20">
            <v>0.50135221855518886</v>
          </cell>
        </row>
        <row r="21">
          <cell r="A21" t="str">
            <v>GRANDEZ</v>
          </cell>
          <cell r="B21" t="str">
            <v>6201Z</v>
          </cell>
          <cell r="C21">
            <v>52</v>
          </cell>
          <cell r="D21">
            <v>47</v>
          </cell>
          <cell r="E21">
            <v>0</v>
          </cell>
          <cell r="F21">
            <v>39.061999999999998</v>
          </cell>
          <cell r="G21">
            <v>11.944444444444445</v>
          </cell>
          <cell r="H21">
            <v>0.30578169178343262</v>
          </cell>
        </row>
        <row r="22">
          <cell r="A22" t="str">
            <v>MICRO1X</v>
          </cell>
          <cell r="B22" t="str">
            <v>6207X</v>
          </cell>
          <cell r="C22">
            <v>17</v>
          </cell>
          <cell r="D22">
            <v>17</v>
          </cell>
          <cell r="E22">
            <v>0</v>
          </cell>
          <cell r="F22">
            <v>11.368</v>
          </cell>
          <cell r="G22">
            <v>0</v>
          </cell>
          <cell r="H22">
            <v>0</v>
          </cell>
        </row>
        <row r="23">
          <cell r="A23" t="str">
            <v>MICRO1Y</v>
          </cell>
          <cell r="B23" t="str">
            <v>6207Y</v>
          </cell>
          <cell r="C23">
            <v>6</v>
          </cell>
          <cell r="D23">
            <v>6</v>
          </cell>
          <cell r="E23">
            <v>0</v>
          </cell>
          <cell r="F23">
            <v>2.5430999999999999</v>
          </cell>
          <cell r="G23">
            <v>2.7777777777777776E-2</v>
          </cell>
          <cell r="H23">
            <v>1.0922802004552624E-2</v>
          </cell>
        </row>
        <row r="24">
          <cell r="A24" t="str">
            <v>CALIFORNIAX</v>
          </cell>
          <cell r="B24" t="str">
            <v>6208X</v>
          </cell>
          <cell r="C24">
            <v>14</v>
          </cell>
          <cell r="D24">
            <v>14</v>
          </cell>
          <cell r="E24">
            <v>0</v>
          </cell>
          <cell r="F24">
            <v>8.8030000000000008</v>
          </cell>
          <cell r="G24">
            <v>5</v>
          </cell>
          <cell r="H24">
            <v>0.56798818584573441</v>
          </cell>
        </row>
        <row r="25">
          <cell r="A25" t="str">
            <v>CALIFORNIAY</v>
          </cell>
          <cell r="B25" t="str">
            <v>6208Y</v>
          </cell>
          <cell r="C25">
            <v>30</v>
          </cell>
          <cell r="D25">
            <v>29</v>
          </cell>
          <cell r="E25">
            <v>0</v>
          </cell>
          <cell r="F25">
            <v>22.14</v>
          </cell>
          <cell r="G25">
            <v>6.9444444444444446</v>
          </cell>
          <cell r="H25">
            <v>0.31366054401284754</v>
          </cell>
        </row>
        <row r="26">
          <cell r="A26" t="str">
            <v>JAUJA</v>
          </cell>
          <cell r="B26" t="str">
            <v>6211</v>
          </cell>
          <cell r="C26">
            <v>14</v>
          </cell>
          <cell r="D26">
            <v>14</v>
          </cell>
          <cell r="E26">
            <v>0</v>
          </cell>
          <cell r="F26">
            <v>8.8030000000000008</v>
          </cell>
          <cell r="G26">
            <v>1.9722222222222223</v>
          </cell>
          <cell r="H26">
            <v>0.22403978441692857</v>
          </cell>
        </row>
        <row r="27">
          <cell r="A27" t="str">
            <v>BARRANCA</v>
          </cell>
          <cell r="B27" t="str">
            <v>6215</v>
          </cell>
          <cell r="C27">
            <v>57</v>
          </cell>
          <cell r="D27">
            <v>57</v>
          </cell>
          <cell r="E27">
            <v>0</v>
          </cell>
          <cell r="F27">
            <v>48.668999999999997</v>
          </cell>
          <cell r="G27">
            <v>14.472222222222221</v>
          </cell>
          <cell r="H27">
            <v>0.29736017222918537</v>
          </cell>
        </row>
        <row r="28">
          <cell r="A28" t="str">
            <v>HUAR</v>
          </cell>
          <cell r="B28" t="str">
            <v>6219</v>
          </cell>
          <cell r="C28">
            <v>57</v>
          </cell>
          <cell r="D28">
            <v>56</v>
          </cell>
          <cell r="E28">
            <v>0</v>
          </cell>
          <cell r="F28">
            <v>47.703000000000003</v>
          </cell>
          <cell r="G28">
            <v>15.944444444444445</v>
          </cell>
          <cell r="H28">
            <v>0.33424406105369564</v>
          </cell>
        </row>
        <row r="29">
          <cell r="A29" t="str">
            <v>CHAN</v>
          </cell>
          <cell r="B29" t="str">
            <v>6221</v>
          </cell>
          <cell r="C29">
            <v>27</v>
          </cell>
          <cell r="D29">
            <v>27</v>
          </cell>
          <cell r="E29">
            <v>0</v>
          </cell>
          <cell r="F29">
            <v>19.265000000000001</v>
          </cell>
          <cell r="G29">
            <v>5.9722222222222223</v>
          </cell>
          <cell r="H29">
            <v>0.31000374888254462</v>
          </cell>
        </row>
        <row r="30">
          <cell r="A30" t="str">
            <v>NANAX</v>
          </cell>
          <cell r="B30" t="str">
            <v>6224X</v>
          </cell>
          <cell r="C30">
            <v>14</v>
          </cell>
          <cell r="D30">
            <v>14</v>
          </cell>
          <cell r="E30">
            <v>0</v>
          </cell>
          <cell r="F30">
            <v>8.8030000000000008</v>
          </cell>
          <cell r="G30">
            <v>4.2222222222222223</v>
          </cell>
          <cell r="H30">
            <v>0.47963446804750903</v>
          </cell>
        </row>
        <row r="31">
          <cell r="A31" t="str">
            <v>NANAY</v>
          </cell>
          <cell r="B31" t="str">
            <v>6224Y</v>
          </cell>
          <cell r="C31">
            <v>14</v>
          </cell>
          <cell r="D31">
            <v>14</v>
          </cell>
          <cell r="E31">
            <v>0</v>
          </cell>
          <cell r="F31">
            <v>8.8030000000000008</v>
          </cell>
          <cell r="G31">
            <v>1.3888888888888888</v>
          </cell>
          <cell r="H31">
            <v>0.15777449606825955</v>
          </cell>
        </row>
        <row r="32">
          <cell r="A32" t="str">
            <v>NANAZ</v>
          </cell>
          <cell r="B32" t="str">
            <v>6224Z</v>
          </cell>
          <cell r="C32">
            <v>14</v>
          </cell>
          <cell r="D32">
            <v>13</v>
          </cell>
          <cell r="E32">
            <v>0</v>
          </cell>
          <cell r="F32">
            <v>7.9669999999999996</v>
          </cell>
          <cell r="G32">
            <v>0.86111111111111116</v>
          </cell>
          <cell r="H32">
            <v>0.10808473843493299</v>
          </cell>
        </row>
        <row r="33">
          <cell r="A33" t="str">
            <v>CANETE</v>
          </cell>
          <cell r="B33" t="str">
            <v>6232</v>
          </cell>
          <cell r="C33">
            <v>27</v>
          </cell>
          <cell r="D33">
            <v>27</v>
          </cell>
          <cell r="E33">
            <v>0</v>
          </cell>
          <cell r="F33">
            <v>19.265000000000001</v>
          </cell>
          <cell r="G33">
            <v>10.888888888888889</v>
          </cell>
          <cell r="H33">
            <v>0.56521613749747668</v>
          </cell>
        </row>
        <row r="34">
          <cell r="A34" t="str">
            <v>CHINCHA</v>
          </cell>
          <cell r="B34" t="str">
            <v>6238</v>
          </cell>
          <cell r="C34">
            <v>46</v>
          </cell>
          <cell r="D34">
            <v>46</v>
          </cell>
          <cell r="E34">
            <v>0</v>
          </cell>
          <cell r="F34">
            <v>38.107999999999997</v>
          </cell>
          <cell r="G34">
            <v>22.388888888888889</v>
          </cell>
          <cell r="H34">
            <v>0.5875115169751467</v>
          </cell>
        </row>
        <row r="35">
          <cell r="A35" t="str">
            <v>PISCO</v>
          </cell>
          <cell r="B35" t="str">
            <v>6239</v>
          </cell>
          <cell r="C35">
            <v>46</v>
          </cell>
          <cell r="D35">
            <v>46</v>
          </cell>
          <cell r="E35">
            <v>0</v>
          </cell>
          <cell r="F35">
            <v>38.107999999999997</v>
          </cell>
          <cell r="G35">
            <v>4.2777777777777777</v>
          </cell>
          <cell r="H35">
            <v>0.11225406155604539</v>
          </cell>
        </row>
        <row r="36">
          <cell r="A36" t="str">
            <v>ALTOPISCO</v>
          </cell>
          <cell r="B36" t="str">
            <v>6240</v>
          </cell>
          <cell r="C36">
            <v>30</v>
          </cell>
          <cell r="D36">
            <v>29</v>
          </cell>
          <cell r="E36">
            <v>0</v>
          </cell>
          <cell r="F36">
            <v>22.14</v>
          </cell>
          <cell r="G36">
            <v>6.25</v>
          </cell>
          <cell r="H36">
            <v>0.28229448961156278</v>
          </cell>
        </row>
        <row r="37">
          <cell r="A37" t="str">
            <v>NAZCA</v>
          </cell>
          <cell r="B37" t="str">
            <v>6241</v>
          </cell>
          <cell r="C37">
            <v>28</v>
          </cell>
          <cell r="D37">
            <v>28</v>
          </cell>
          <cell r="E37">
            <v>0</v>
          </cell>
          <cell r="F37">
            <v>21.221</v>
          </cell>
          <cell r="G37">
            <v>3.1944444444444446</v>
          </cell>
          <cell r="H37">
            <v>0.15053222960484636</v>
          </cell>
        </row>
        <row r="38">
          <cell r="A38" t="str">
            <v>JUNIN</v>
          </cell>
          <cell r="B38" t="str">
            <v>6259</v>
          </cell>
          <cell r="C38">
            <v>28</v>
          </cell>
          <cell r="D38">
            <v>28</v>
          </cell>
          <cell r="E38">
            <v>0</v>
          </cell>
          <cell r="F38">
            <v>21.221</v>
          </cell>
          <cell r="G38">
            <v>0.80555555555555558</v>
          </cell>
          <cell r="H38">
            <v>3.7960301378613427E-2</v>
          </cell>
        </row>
        <row r="39">
          <cell r="A39" t="str">
            <v>HUANCAVELICA1</v>
          </cell>
          <cell r="B39" t="str">
            <v>6261</v>
          </cell>
          <cell r="C39">
            <v>28</v>
          </cell>
          <cell r="D39">
            <v>28</v>
          </cell>
          <cell r="E39">
            <v>0</v>
          </cell>
          <cell r="F39">
            <v>21.221</v>
          </cell>
          <cell r="G39">
            <v>1.3888888888888888</v>
          </cell>
          <cell r="H39">
            <v>6.5448795480367972E-2</v>
          </cell>
        </row>
        <row r="40">
          <cell r="A40" t="str">
            <v>TARMA1</v>
          </cell>
          <cell r="B40" t="str">
            <v>6269</v>
          </cell>
          <cell r="C40">
            <v>30</v>
          </cell>
          <cell r="D40">
            <v>27</v>
          </cell>
          <cell r="E40">
            <v>0</v>
          </cell>
          <cell r="F40">
            <v>19.265000000000001</v>
          </cell>
          <cell r="G40">
            <v>3.4722222222222223</v>
          </cell>
          <cell r="H40">
            <v>0.18023473772240967</v>
          </cell>
        </row>
        <row r="41">
          <cell r="A41" t="str">
            <v>PRIETO</v>
          </cell>
          <cell r="B41" t="str">
            <v>6272</v>
          </cell>
          <cell r="C41">
            <v>46</v>
          </cell>
          <cell r="D41">
            <v>46</v>
          </cell>
          <cell r="E41">
            <v>0</v>
          </cell>
          <cell r="F41">
            <v>38.107999999999997</v>
          </cell>
          <cell r="G41">
            <v>10.611111111111111</v>
          </cell>
          <cell r="H41">
            <v>0.27844838645720349</v>
          </cell>
        </row>
        <row r="42">
          <cell r="A42" t="str">
            <v>LUNAHUANAX</v>
          </cell>
          <cell r="B42" t="str">
            <v>6273X</v>
          </cell>
          <cell r="C42">
            <v>14</v>
          </cell>
          <cell r="D42">
            <v>14</v>
          </cell>
          <cell r="E42">
            <v>0</v>
          </cell>
          <cell r="F42">
            <v>8.8030000000000008</v>
          </cell>
          <cell r="G42">
            <v>0.1388888888888889</v>
          </cell>
          <cell r="H42">
            <v>1.5777449606825956E-2</v>
          </cell>
        </row>
        <row r="43">
          <cell r="A43" t="str">
            <v>LUNAHUANAY</v>
          </cell>
          <cell r="B43" t="str">
            <v>6273Y</v>
          </cell>
          <cell r="C43">
            <v>14</v>
          </cell>
          <cell r="D43">
            <v>13</v>
          </cell>
          <cell r="E43">
            <v>0</v>
          </cell>
          <cell r="F43">
            <v>7.9669999999999996</v>
          </cell>
          <cell r="G43">
            <v>0.3611111111111111</v>
          </cell>
          <cell r="H43">
            <v>4.5325858053358994E-2</v>
          </cell>
        </row>
        <row r="44">
          <cell r="A44" t="str">
            <v>PASCOX</v>
          </cell>
          <cell r="B44" t="str">
            <v>6275X</v>
          </cell>
          <cell r="C44">
            <v>14</v>
          </cell>
          <cell r="D44">
            <v>14</v>
          </cell>
          <cell r="E44">
            <v>0</v>
          </cell>
          <cell r="F44">
            <v>8.8030000000000008</v>
          </cell>
          <cell r="G44">
            <v>2.4444444444444446</v>
          </cell>
          <cell r="H44">
            <v>0.27768311308013682</v>
          </cell>
        </row>
        <row r="45">
          <cell r="A45" t="str">
            <v>PASCOY</v>
          </cell>
          <cell r="B45" t="str">
            <v>6275Y</v>
          </cell>
          <cell r="C45">
            <v>14</v>
          </cell>
          <cell r="D45">
            <v>14</v>
          </cell>
          <cell r="E45">
            <v>0</v>
          </cell>
          <cell r="F45">
            <v>8.8030000000000008</v>
          </cell>
          <cell r="G45">
            <v>0.30555555555555558</v>
          </cell>
          <cell r="H45">
            <v>3.4710389135017103E-2</v>
          </cell>
        </row>
        <row r="46">
          <cell r="A46" t="str">
            <v>OROYAX</v>
          </cell>
          <cell r="B46" t="str">
            <v>6276X</v>
          </cell>
          <cell r="C46">
            <v>14</v>
          </cell>
          <cell r="D46">
            <v>14</v>
          </cell>
          <cell r="E46">
            <v>0</v>
          </cell>
          <cell r="F46">
            <v>8.8030000000000008</v>
          </cell>
          <cell r="G46">
            <v>0.47222222222222221</v>
          </cell>
          <cell r="H46">
            <v>5.3643328663208242E-2</v>
          </cell>
        </row>
        <row r="47">
          <cell r="A47" t="str">
            <v>OROYAY</v>
          </cell>
          <cell r="B47" t="str">
            <v>6276Y</v>
          </cell>
          <cell r="C47">
            <v>14</v>
          </cell>
          <cell r="D47">
            <v>14</v>
          </cell>
          <cell r="E47">
            <v>0</v>
          </cell>
          <cell r="F47">
            <v>8.8030000000000008</v>
          </cell>
          <cell r="G47">
            <v>2</v>
          </cell>
          <cell r="H47">
            <v>0.22719527433829373</v>
          </cell>
        </row>
        <row r="48">
          <cell r="A48" t="str">
            <v>MATUCANAX</v>
          </cell>
          <cell r="B48" t="str">
            <v>6279X</v>
          </cell>
          <cell r="C48">
            <v>14</v>
          </cell>
          <cell r="D48">
            <v>13</v>
          </cell>
          <cell r="E48">
            <v>0</v>
          </cell>
          <cell r="F48">
            <v>7.9669999999999996</v>
          </cell>
          <cell r="G48">
            <v>0.19444444444444445</v>
          </cell>
          <cell r="H48">
            <v>2.4406231259500998E-2</v>
          </cell>
        </row>
        <row r="49">
          <cell r="A49" t="str">
            <v>MATUCANAY</v>
          </cell>
          <cell r="B49" t="str">
            <v>6279Y</v>
          </cell>
          <cell r="C49">
            <v>14</v>
          </cell>
          <cell r="D49">
            <v>14</v>
          </cell>
          <cell r="E49">
            <v>0</v>
          </cell>
          <cell r="F49">
            <v>8.8030000000000008</v>
          </cell>
          <cell r="G49">
            <v>0.80555555555555558</v>
          </cell>
          <cell r="H49">
            <v>9.1509207719590535E-2</v>
          </cell>
        </row>
        <row r="50">
          <cell r="A50" t="str">
            <v>JUSTICIA1X</v>
          </cell>
          <cell r="B50" t="str">
            <v>6281X</v>
          </cell>
          <cell r="C50">
            <v>6</v>
          </cell>
          <cell r="D50">
            <v>6</v>
          </cell>
          <cell r="E50">
            <v>0</v>
          </cell>
          <cell r="F50">
            <v>2.5430999999999999</v>
          </cell>
          <cell r="G50">
            <v>0.44444444444444442</v>
          </cell>
          <cell r="H50">
            <v>0.17476483207284199</v>
          </cell>
        </row>
        <row r="51">
          <cell r="A51" t="str">
            <v>CIENEGUILLAX</v>
          </cell>
          <cell r="B51" t="str">
            <v>6282X</v>
          </cell>
          <cell r="C51">
            <v>13</v>
          </cell>
          <cell r="D51">
            <v>13</v>
          </cell>
          <cell r="E51">
            <v>0</v>
          </cell>
          <cell r="F51">
            <v>7.9669999999999996</v>
          </cell>
          <cell r="G51">
            <v>0.94444444444444442</v>
          </cell>
          <cell r="H51">
            <v>0.11854455183186199</v>
          </cell>
        </row>
        <row r="52">
          <cell r="A52" t="str">
            <v>CIENEGUILLAY</v>
          </cell>
          <cell r="B52" t="str">
            <v>6282Y</v>
          </cell>
          <cell r="C52">
            <v>13</v>
          </cell>
          <cell r="D52">
            <v>13</v>
          </cell>
          <cell r="E52">
            <v>0</v>
          </cell>
          <cell r="F52">
            <v>7.9669999999999996</v>
          </cell>
          <cell r="G52">
            <v>1.5</v>
          </cell>
          <cell r="H52">
            <v>0.18827664114472198</v>
          </cell>
        </row>
        <row r="53">
          <cell r="A53" t="str">
            <v>ICA1</v>
          </cell>
          <cell r="B53" t="str">
            <v>6283</v>
          </cell>
          <cell r="C53">
            <v>88</v>
          </cell>
          <cell r="D53">
            <v>87</v>
          </cell>
          <cell r="E53">
            <v>0</v>
          </cell>
          <cell r="F53">
            <v>77.959999999999994</v>
          </cell>
          <cell r="G53">
            <v>22.75</v>
          </cell>
          <cell r="H53">
            <v>0.29181631605951774</v>
          </cell>
        </row>
        <row r="54">
          <cell r="A54" t="str">
            <v>TINGOMARIA</v>
          </cell>
          <cell r="B54" t="str">
            <v>6284</v>
          </cell>
          <cell r="C54">
            <v>28</v>
          </cell>
          <cell r="D54">
            <v>28</v>
          </cell>
          <cell r="E54">
            <v>0</v>
          </cell>
          <cell r="F54">
            <v>21.221</v>
          </cell>
          <cell r="G54">
            <v>2.6666666666666665</v>
          </cell>
          <cell r="H54">
            <v>0.12566168732230651</v>
          </cell>
        </row>
        <row r="55">
          <cell r="A55" t="str">
            <v>TAMBO</v>
          </cell>
          <cell r="B55" t="str">
            <v>6285</v>
          </cell>
          <cell r="C55">
            <v>46</v>
          </cell>
          <cell r="D55">
            <v>46</v>
          </cell>
          <cell r="E55">
            <v>0</v>
          </cell>
          <cell r="F55">
            <v>38.107999999999997</v>
          </cell>
          <cell r="G55">
            <v>9.4444444444444446</v>
          </cell>
          <cell r="H55">
            <v>0.24783364239646388</v>
          </cell>
        </row>
        <row r="56">
          <cell r="A56" t="str">
            <v>NEGSECTX</v>
          </cell>
          <cell r="B56" t="str">
            <v>6286X</v>
          </cell>
          <cell r="C56">
            <v>30</v>
          </cell>
          <cell r="D56">
            <v>30</v>
          </cell>
          <cell r="E56">
            <v>0</v>
          </cell>
          <cell r="F56">
            <v>23.062000000000001</v>
          </cell>
          <cell r="G56">
            <v>6.7777777777777777</v>
          </cell>
          <cell r="H56">
            <v>0.29389375499860276</v>
          </cell>
        </row>
        <row r="57">
          <cell r="A57" t="str">
            <v>NEGSECTY</v>
          </cell>
          <cell r="B57" t="str">
            <v>6286Y</v>
          </cell>
          <cell r="C57">
            <v>46</v>
          </cell>
          <cell r="D57">
            <v>46</v>
          </cell>
          <cell r="E57">
            <v>0</v>
          </cell>
          <cell r="F57">
            <v>38.107999999999997</v>
          </cell>
          <cell r="G57">
            <v>19.555555555555557</v>
          </cell>
          <cell r="H57">
            <v>0.51316142425620759</v>
          </cell>
        </row>
        <row r="58">
          <cell r="A58" t="str">
            <v>TOTAL</v>
          </cell>
          <cell r="C58">
            <v>1251</v>
          </cell>
          <cell r="D58">
            <v>1187</v>
          </cell>
          <cell r="E58">
            <v>2</v>
          </cell>
          <cell r="F58">
            <v>906.25569999999971</v>
          </cell>
          <cell r="G58">
            <v>259.44444444444451</v>
          </cell>
          <cell r="H58">
            <v>0.28628172429088677</v>
          </cell>
        </row>
        <row r="59">
          <cell r="A59" t="str">
            <v>CENTRO DE CONMUTACION CELULAR :  TRUJILLO</v>
          </cell>
        </row>
        <row r="60">
          <cell r="A60" t="str">
            <v>BAGUA</v>
          </cell>
          <cell r="B60" t="str">
            <v>2002</v>
          </cell>
          <cell r="C60">
            <v>28</v>
          </cell>
          <cell r="D60">
            <v>28</v>
          </cell>
          <cell r="E60">
            <v>0</v>
          </cell>
          <cell r="F60">
            <v>21.221</v>
          </cell>
          <cell r="G60">
            <v>3.3611111111111112</v>
          </cell>
          <cell r="H60">
            <v>0.15838608506249052</v>
          </cell>
        </row>
        <row r="61">
          <cell r="A61" t="str">
            <v>CAJAMARCAX</v>
          </cell>
          <cell r="B61" t="str">
            <v>2003X</v>
          </cell>
          <cell r="C61">
            <v>46</v>
          </cell>
          <cell r="D61">
            <v>46</v>
          </cell>
          <cell r="E61">
            <v>0</v>
          </cell>
          <cell r="F61">
            <v>38.107999999999997</v>
          </cell>
          <cell r="G61">
            <v>5.583333333333333</v>
          </cell>
          <cell r="H61">
            <v>0.14651341800496834</v>
          </cell>
        </row>
        <row r="62">
          <cell r="A62" t="str">
            <v>CAJAMARCAY</v>
          </cell>
          <cell r="B62" t="str">
            <v>2003Y</v>
          </cell>
          <cell r="C62">
            <v>30</v>
          </cell>
          <cell r="D62">
            <v>30</v>
          </cell>
          <cell r="E62">
            <v>0</v>
          </cell>
          <cell r="F62">
            <v>23.062000000000001</v>
          </cell>
          <cell r="G62">
            <v>11.777777777777779</v>
          </cell>
          <cell r="H62">
            <v>0.51070062344019507</v>
          </cell>
        </row>
        <row r="63">
          <cell r="A63" t="str">
            <v>CHIMB</v>
          </cell>
          <cell r="B63" t="str">
            <v>2004</v>
          </cell>
          <cell r="C63">
            <v>28</v>
          </cell>
          <cell r="D63">
            <v>26</v>
          </cell>
          <cell r="E63">
            <v>0</v>
          </cell>
          <cell r="F63">
            <v>19.391999999999999</v>
          </cell>
          <cell r="G63">
            <v>11.472222222222221</v>
          </cell>
          <cell r="H63">
            <v>0.59159561789512283</v>
          </cell>
        </row>
        <row r="64">
          <cell r="A64" t="str">
            <v>ALTOX</v>
          </cell>
          <cell r="B64" t="str">
            <v>2005X</v>
          </cell>
          <cell r="C64">
            <v>14</v>
          </cell>
          <cell r="D64">
            <v>12</v>
          </cell>
          <cell r="E64">
            <v>0</v>
          </cell>
          <cell r="F64">
            <v>7.141</v>
          </cell>
          <cell r="G64">
            <v>1.3055555555555556</v>
          </cell>
          <cell r="H64">
            <v>0.18282531235899113</v>
          </cell>
        </row>
        <row r="65">
          <cell r="A65" t="str">
            <v>ALTOY</v>
          </cell>
          <cell r="B65" t="str">
            <v>2005Y</v>
          </cell>
          <cell r="C65">
            <v>14</v>
          </cell>
          <cell r="D65">
            <v>14</v>
          </cell>
          <cell r="E65">
            <v>0</v>
          </cell>
          <cell r="F65">
            <v>8.8030000000000008</v>
          </cell>
          <cell r="G65">
            <v>1.1111111111111112</v>
          </cell>
          <cell r="H65">
            <v>0.12621959685460765</v>
          </cell>
        </row>
        <row r="66">
          <cell r="A66" t="str">
            <v>HUANCHACOX</v>
          </cell>
          <cell r="B66" t="str">
            <v>2006X</v>
          </cell>
          <cell r="C66">
            <v>8</v>
          </cell>
          <cell r="D66">
            <v>8</v>
          </cell>
          <cell r="E66">
            <v>0</v>
          </cell>
          <cell r="F66">
            <v>3.9864999999999999</v>
          </cell>
          <cell r="G66">
            <v>1.6388888888888888</v>
          </cell>
          <cell r="H66">
            <v>0.41110971751884834</v>
          </cell>
        </row>
        <row r="67">
          <cell r="A67" t="str">
            <v>HUANCHACOY</v>
          </cell>
          <cell r="B67" t="str">
            <v>2006Y</v>
          </cell>
          <cell r="C67">
            <v>14</v>
          </cell>
          <cell r="D67">
            <v>10</v>
          </cell>
          <cell r="E67">
            <v>0</v>
          </cell>
          <cell r="F67">
            <v>5.5293999999999999</v>
          </cell>
          <cell r="G67">
            <v>2.4722222222222223</v>
          </cell>
          <cell r="H67">
            <v>0.44710497019970019</v>
          </cell>
        </row>
        <row r="68">
          <cell r="A68" t="str">
            <v>ILLIMO</v>
          </cell>
          <cell r="B68" t="str">
            <v>2007</v>
          </cell>
          <cell r="C68">
            <v>28</v>
          </cell>
          <cell r="D68">
            <v>28</v>
          </cell>
          <cell r="E68">
            <v>0</v>
          </cell>
          <cell r="F68">
            <v>21.221</v>
          </cell>
          <cell r="G68">
            <v>4.5</v>
          </cell>
          <cell r="H68">
            <v>0.21205409735639225</v>
          </cell>
        </row>
        <row r="69">
          <cell r="A69" t="str">
            <v>PACAS</v>
          </cell>
          <cell r="B69" t="str">
            <v>2008</v>
          </cell>
          <cell r="C69">
            <v>14</v>
          </cell>
          <cell r="D69">
            <v>14</v>
          </cell>
          <cell r="E69">
            <v>0</v>
          </cell>
          <cell r="F69">
            <v>8.8030000000000008</v>
          </cell>
          <cell r="G69">
            <v>1.8333333333333333</v>
          </cell>
          <cell r="H69">
            <v>0.20826233481010259</v>
          </cell>
        </row>
        <row r="70">
          <cell r="A70" t="str">
            <v>SECHURA</v>
          </cell>
          <cell r="B70" t="str">
            <v>2009</v>
          </cell>
          <cell r="C70">
            <v>28</v>
          </cell>
          <cell r="D70">
            <v>28</v>
          </cell>
          <cell r="E70">
            <v>0</v>
          </cell>
          <cell r="F70">
            <v>21.221</v>
          </cell>
          <cell r="G70">
            <v>8.1111111111111107</v>
          </cell>
          <cell r="H70">
            <v>0.38222096560534896</v>
          </cell>
        </row>
        <row r="71">
          <cell r="A71" t="str">
            <v>PIURA</v>
          </cell>
          <cell r="B71" t="str">
            <v>2010</v>
          </cell>
          <cell r="C71">
            <v>78</v>
          </cell>
          <cell r="D71">
            <v>78</v>
          </cell>
          <cell r="E71">
            <v>0</v>
          </cell>
          <cell r="F71">
            <v>69.116</v>
          </cell>
          <cell r="G71">
            <v>36.583333333333336</v>
          </cell>
          <cell r="H71">
            <v>0.52930339332908927</v>
          </cell>
        </row>
        <row r="72">
          <cell r="A72" t="str">
            <v>CHULUCANAS</v>
          </cell>
          <cell r="B72" t="str">
            <v>2011</v>
          </cell>
          <cell r="C72">
            <v>28</v>
          </cell>
          <cell r="D72">
            <v>28</v>
          </cell>
          <cell r="E72">
            <v>0</v>
          </cell>
          <cell r="F72">
            <v>21.221</v>
          </cell>
          <cell r="G72">
            <v>2.9166666666666665</v>
          </cell>
          <cell r="H72">
            <v>0.13744247050877276</v>
          </cell>
        </row>
        <row r="73">
          <cell r="A73" t="str">
            <v>SULLANA</v>
          </cell>
          <cell r="B73" t="str">
            <v>2012</v>
          </cell>
          <cell r="C73">
            <v>58</v>
          </cell>
          <cell r="D73">
            <v>58</v>
          </cell>
          <cell r="E73">
            <v>0</v>
          </cell>
          <cell r="F73">
            <v>49.634999999999998</v>
          </cell>
          <cell r="G73">
            <v>14.861111111111111</v>
          </cell>
          <cell r="H73">
            <v>0.29940789989142969</v>
          </cell>
        </row>
        <row r="74">
          <cell r="A74" t="str">
            <v>TRUJILLOX</v>
          </cell>
          <cell r="B74" t="str">
            <v>2013X</v>
          </cell>
          <cell r="C74">
            <v>42</v>
          </cell>
          <cell r="D74">
            <v>42</v>
          </cell>
          <cell r="E74">
            <v>0</v>
          </cell>
          <cell r="F74">
            <v>34.305</v>
          </cell>
          <cell r="G74">
            <v>20.194444444444443</v>
          </cell>
          <cell r="H74">
            <v>0.58867350078543779</v>
          </cell>
        </row>
        <row r="75">
          <cell r="A75" t="str">
            <v>TRUJILLOY</v>
          </cell>
          <cell r="B75" t="str">
            <v>2013Y</v>
          </cell>
          <cell r="C75">
            <v>30</v>
          </cell>
          <cell r="D75">
            <v>30</v>
          </cell>
          <cell r="E75">
            <v>0</v>
          </cell>
          <cell r="F75">
            <v>23.062000000000001</v>
          </cell>
          <cell r="G75">
            <v>8</v>
          </cell>
          <cell r="H75">
            <v>0.34689098950654756</v>
          </cell>
        </row>
        <row r="76">
          <cell r="A76" t="str">
            <v>TRUJILLOZ</v>
          </cell>
          <cell r="B76" t="str">
            <v>2013Z</v>
          </cell>
          <cell r="C76">
            <v>46</v>
          </cell>
          <cell r="D76">
            <v>46</v>
          </cell>
          <cell r="E76">
            <v>0</v>
          </cell>
          <cell r="F76">
            <v>38.107999999999997</v>
          </cell>
          <cell r="G76">
            <v>20.194444444444443</v>
          </cell>
          <cell r="H76">
            <v>0.52992664124185063</v>
          </cell>
        </row>
        <row r="77">
          <cell r="A77" t="str">
            <v>PAIJAN</v>
          </cell>
          <cell r="B77" t="str">
            <v>2014</v>
          </cell>
          <cell r="C77">
            <v>28</v>
          </cell>
          <cell r="D77">
            <v>28</v>
          </cell>
          <cell r="E77">
            <v>0</v>
          </cell>
          <cell r="F77">
            <v>21.221</v>
          </cell>
          <cell r="G77">
            <v>7.7222222222222223</v>
          </cell>
          <cell r="H77">
            <v>0.36389530287084598</v>
          </cell>
        </row>
        <row r="78">
          <cell r="A78" t="str">
            <v>ESPERANZAX</v>
          </cell>
          <cell r="B78" t="str">
            <v>2015X</v>
          </cell>
          <cell r="C78">
            <v>17</v>
          </cell>
          <cell r="D78">
            <v>17</v>
          </cell>
          <cell r="E78">
            <v>0</v>
          </cell>
          <cell r="F78">
            <v>11.368</v>
          </cell>
          <cell r="G78">
            <v>3.6944444444444446</v>
          </cell>
          <cell r="H78">
            <v>0.32498631636562669</v>
          </cell>
        </row>
        <row r="79">
          <cell r="A79" t="str">
            <v>ESPERANZAY</v>
          </cell>
          <cell r="B79" t="str">
            <v>2015Y</v>
          </cell>
          <cell r="C79">
            <v>17</v>
          </cell>
          <cell r="D79">
            <v>17</v>
          </cell>
          <cell r="E79">
            <v>0</v>
          </cell>
          <cell r="F79">
            <v>11.368</v>
          </cell>
          <cell r="G79">
            <v>0.55555555555555558</v>
          </cell>
          <cell r="H79">
            <v>4.8870122761748382E-2</v>
          </cell>
        </row>
        <row r="80">
          <cell r="A80" t="str">
            <v>ESPERANZAZ</v>
          </cell>
          <cell r="B80" t="str">
            <v>2015Z</v>
          </cell>
          <cell r="C80">
            <v>17</v>
          </cell>
          <cell r="D80">
            <v>17</v>
          </cell>
          <cell r="E80">
            <v>0</v>
          </cell>
          <cell r="F80">
            <v>11.368</v>
          </cell>
          <cell r="G80">
            <v>6.1111111111111107</v>
          </cell>
          <cell r="H80">
            <v>0.53757135037923209</v>
          </cell>
        </row>
        <row r="81">
          <cell r="A81" t="str">
            <v>CARHUAZX</v>
          </cell>
          <cell r="B81" t="str">
            <v>2016X</v>
          </cell>
          <cell r="C81">
            <v>14</v>
          </cell>
          <cell r="D81">
            <v>14</v>
          </cell>
          <cell r="E81">
            <v>0</v>
          </cell>
          <cell r="F81">
            <v>8.8030000000000008</v>
          </cell>
          <cell r="G81">
            <v>0.22222222222222221</v>
          </cell>
          <cell r="H81">
            <v>2.5243919370921526E-2</v>
          </cell>
        </row>
        <row r="82">
          <cell r="A82" t="str">
            <v>CARHUAZY</v>
          </cell>
          <cell r="B82" t="str">
            <v>2016Y</v>
          </cell>
          <cell r="C82">
            <v>14</v>
          </cell>
          <cell r="D82">
            <v>14</v>
          </cell>
          <cell r="E82">
            <v>0</v>
          </cell>
          <cell r="F82">
            <v>8.8030000000000008</v>
          </cell>
          <cell r="G82">
            <v>1.0277777777777777</v>
          </cell>
          <cell r="H82">
            <v>0.11675312709051205</v>
          </cell>
        </row>
        <row r="83">
          <cell r="A83" t="str">
            <v>FERRE</v>
          </cell>
          <cell r="B83" t="str">
            <v>2017</v>
          </cell>
          <cell r="C83">
            <v>14</v>
          </cell>
          <cell r="D83">
            <v>14</v>
          </cell>
          <cell r="E83">
            <v>0</v>
          </cell>
          <cell r="F83">
            <v>8.8030000000000008</v>
          </cell>
          <cell r="G83">
            <v>2.9444444444444446</v>
          </cell>
          <cell r="H83">
            <v>0.33448193166471024</v>
          </cell>
        </row>
        <row r="84">
          <cell r="A84" t="str">
            <v>PIMENTEL</v>
          </cell>
          <cell r="B84" t="str">
            <v>2018</v>
          </cell>
          <cell r="C84">
            <v>14</v>
          </cell>
          <cell r="D84">
            <v>14</v>
          </cell>
          <cell r="E84">
            <v>0</v>
          </cell>
          <cell r="F84">
            <v>8.8030000000000008</v>
          </cell>
          <cell r="G84">
            <v>4.4722222222222223</v>
          </cell>
          <cell r="H84">
            <v>0.50803387733979577</v>
          </cell>
        </row>
        <row r="85">
          <cell r="A85" t="str">
            <v>VERDES</v>
          </cell>
          <cell r="B85" t="str">
            <v>2019</v>
          </cell>
          <cell r="C85">
            <v>28</v>
          </cell>
          <cell r="D85">
            <v>28</v>
          </cell>
          <cell r="E85">
            <v>0</v>
          </cell>
          <cell r="F85">
            <v>21.221</v>
          </cell>
          <cell r="G85">
            <v>3.4166666666666665</v>
          </cell>
          <cell r="H85">
            <v>0.16100403688170523</v>
          </cell>
        </row>
        <row r="86">
          <cell r="A86" t="str">
            <v>LAMBAYEQUE</v>
          </cell>
          <cell r="B86" t="str">
            <v>2020</v>
          </cell>
          <cell r="C86">
            <v>28</v>
          </cell>
          <cell r="D86">
            <v>28</v>
          </cell>
          <cell r="E86">
            <v>0</v>
          </cell>
          <cell r="F86">
            <v>21.221</v>
          </cell>
          <cell r="G86">
            <v>7.583333333333333</v>
          </cell>
          <cell r="H86">
            <v>0.35735042332280914</v>
          </cell>
        </row>
        <row r="87">
          <cell r="A87" t="str">
            <v>ARBOLEDAX</v>
          </cell>
          <cell r="B87" t="str">
            <v>2021X</v>
          </cell>
          <cell r="C87">
            <v>30</v>
          </cell>
          <cell r="D87">
            <v>30</v>
          </cell>
          <cell r="E87">
            <v>0</v>
          </cell>
          <cell r="F87">
            <v>23.062000000000001</v>
          </cell>
          <cell r="G87">
            <v>7.8888888888888893</v>
          </cell>
          <cell r="H87">
            <v>0.34207305909673441</v>
          </cell>
        </row>
        <row r="88">
          <cell r="A88" t="str">
            <v>ARBOLEDAY</v>
          </cell>
          <cell r="B88" t="str">
            <v>2021Y</v>
          </cell>
          <cell r="C88">
            <v>29</v>
          </cell>
          <cell r="D88">
            <v>29</v>
          </cell>
          <cell r="E88">
            <v>0</v>
          </cell>
          <cell r="F88">
            <v>22.14</v>
          </cell>
          <cell r="G88">
            <v>8.0277777777777786</v>
          </cell>
          <cell r="H88">
            <v>0.36259158887885179</v>
          </cell>
        </row>
        <row r="89">
          <cell r="A89" t="str">
            <v>ARBOLEDAZ</v>
          </cell>
          <cell r="B89" t="str">
            <v>2021Z</v>
          </cell>
          <cell r="C89">
            <v>29</v>
          </cell>
          <cell r="D89">
            <v>29</v>
          </cell>
          <cell r="E89">
            <v>0</v>
          </cell>
          <cell r="F89">
            <v>22.14</v>
          </cell>
          <cell r="G89">
            <v>4.333333333333333</v>
          </cell>
          <cell r="H89">
            <v>0.19572417946401685</v>
          </cell>
        </row>
        <row r="90">
          <cell r="A90" t="str">
            <v>CASMAX</v>
          </cell>
          <cell r="B90" t="str">
            <v>2022X</v>
          </cell>
          <cell r="C90">
            <v>14</v>
          </cell>
          <cell r="D90">
            <v>14</v>
          </cell>
          <cell r="E90">
            <v>0</v>
          </cell>
          <cell r="F90">
            <v>8.8030000000000008</v>
          </cell>
          <cell r="G90">
            <v>2.2222222222222223</v>
          </cell>
          <cell r="H90">
            <v>0.2524391937092153</v>
          </cell>
        </row>
        <row r="91">
          <cell r="A91" t="str">
            <v>CASMAY</v>
          </cell>
          <cell r="B91" t="str">
            <v>2022Y</v>
          </cell>
          <cell r="C91">
            <v>14</v>
          </cell>
          <cell r="D91">
            <v>14</v>
          </cell>
          <cell r="E91">
            <v>0</v>
          </cell>
          <cell r="F91">
            <v>8.8030000000000008</v>
          </cell>
          <cell r="G91">
            <v>2.8055555555555554</v>
          </cell>
          <cell r="H91">
            <v>0.31870448205788426</v>
          </cell>
        </row>
        <row r="92">
          <cell r="A92" t="str">
            <v>HUARMEYX</v>
          </cell>
          <cell r="B92" t="str">
            <v>2023X</v>
          </cell>
          <cell r="C92">
            <v>14</v>
          </cell>
          <cell r="D92">
            <v>14</v>
          </cell>
          <cell r="E92">
            <v>0</v>
          </cell>
          <cell r="F92">
            <v>8.8030000000000008</v>
          </cell>
          <cell r="G92">
            <v>1.5555555555555556</v>
          </cell>
          <cell r="H92">
            <v>0.17670743559645069</v>
          </cell>
        </row>
        <row r="93">
          <cell r="A93" t="str">
            <v>HUARMEYY</v>
          </cell>
          <cell r="B93" t="str">
            <v>2023Y</v>
          </cell>
          <cell r="C93">
            <v>14</v>
          </cell>
          <cell r="D93">
            <v>14</v>
          </cell>
          <cell r="E93">
            <v>0</v>
          </cell>
          <cell r="F93">
            <v>8.8030000000000008</v>
          </cell>
          <cell r="G93">
            <v>0.63888888888888884</v>
          </cell>
          <cell r="H93">
            <v>7.2576268191399382E-2</v>
          </cell>
        </row>
        <row r="94">
          <cell r="A94" t="str">
            <v>PUNTASALX</v>
          </cell>
          <cell r="B94" t="str">
            <v>2024X</v>
          </cell>
          <cell r="C94">
            <v>8</v>
          </cell>
          <cell r="D94">
            <v>8</v>
          </cell>
          <cell r="E94">
            <v>0</v>
          </cell>
          <cell r="F94">
            <v>3.9864999999999999</v>
          </cell>
          <cell r="G94">
            <v>1.1944444444444444</v>
          </cell>
          <cell r="H94">
            <v>0.29962233649678777</v>
          </cell>
        </row>
        <row r="95">
          <cell r="A95" t="str">
            <v>PUNTASALY</v>
          </cell>
          <cell r="B95" t="str">
            <v>2024Y</v>
          </cell>
          <cell r="C95">
            <v>8</v>
          </cell>
          <cell r="D95">
            <v>8</v>
          </cell>
          <cell r="E95">
            <v>0</v>
          </cell>
          <cell r="F95">
            <v>3.9864999999999999</v>
          </cell>
          <cell r="G95">
            <v>1.7222222222222223</v>
          </cell>
          <cell r="H95">
            <v>0.43201360146048473</v>
          </cell>
        </row>
        <row r="96">
          <cell r="A96" t="str">
            <v>CHIMBOTET</v>
          </cell>
          <cell r="B96" t="str">
            <v>2025</v>
          </cell>
          <cell r="C96">
            <v>78</v>
          </cell>
          <cell r="D96">
            <v>76</v>
          </cell>
          <cell r="E96">
            <v>0</v>
          </cell>
          <cell r="F96">
            <v>67.156000000000006</v>
          </cell>
          <cell r="G96">
            <v>22.555555555555557</v>
          </cell>
          <cell r="H96">
            <v>0.33586806176001482</v>
          </cell>
        </row>
        <row r="97">
          <cell r="A97" t="str">
            <v>FICUSX</v>
          </cell>
          <cell r="B97" t="str">
            <v>2025X</v>
          </cell>
          <cell r="C97">
            <v>27</v>
          </cell>
          <cell r="D97">
            <v>27</v>
          </cell>
          <cell r="E97">
            <v>0</v>
          </cell>
          <cell r="F97">
            <v>19.265000000000001</v>
          </cell>
          <cell r="G97">
            <v>9.8611111111111107</v>
          </cell>
          <cell r="H97">
            <v>0.51186665513164342</v>
          </cell>
        </row>
        <row r="98">
          <cell r="A98" t="str">
            <v>FICUSY</v>
          </cell>
          <cell r="B98" t="str">
            <v>2025Y</v>
          </cell>
          <cell r="C98">
            <v>31</v>
          </cell>
          <cell r="D98">
            <v>31</v>
          </cell>
          <cell r="E98">
            <v>0</v>
          </cell>
          <cell r="F98">
            <v>23.997</v>
          </cell>
          <cell r="G98">
            <v>5.416666666666667</v>
          </cell>
          <cell r="H98">
            <v>0.22572265977691658</v>
          </cell>
        </row>
        <row r="99">
          <cell r="A99" t="str">
            <v>TALARAX</v>
          </cell>
          <cell r="B99" t="str">
            <v>2026X</v>
          </cell>
          <cell r="C99">
            <v>59</v>
          </cell>
          <cell r="D99">
            <v>59</v>
          </cell>
          <cell r="E99">
            <v>0</v>
          </cell>
          <cell r="F99">
            <v>50.601999999999997</v>
          </cell>
          <cell r="G99">
            <v>11.027777777777779</v>
          </cell>
          <cell r="H99">
            <v>0.21793165838855735</v>
          </cell>
        </row>
        <row r="100">
          <cell r="A100" t="str">
            <v>TALARAY</v>
          </cell>
          <cell r="B100" t="str">
            <v>2026Y</v>
          </cell>
          <cell r="C100">
            <v>29</v>
          </cell>
          <cell r="D100">
            <v>29</v>
          </cell>
          <cell r="E100">
            <v>0</v>
          </cell>
          <cell r="F100">
            <v>22.14</v>
          </cell>
          <cell r="G100">
            <v>4.5555555555555554</v>
          </cell>
          <cell r="H100">
            <v>0.20576131687242796</v>
          </cell>
        </row>
        <row r="101">
          <cell r="A101" t="str">
            <v>CARAZX</v>
          </cell>
          <cell r="B101" t="str">
            <v>2027X</v>
          </cell>
          <cell r="C101">
            <v>14</v>
          </cell>
          <cell r="D101">
            <v>14</v>
          </cell>
          <cell r="E101">
            <v>0</v>
          </cell>
          <cell r="F101">
            <v>8.8030000000000008</v>
          </cell>
          <cell r="G101">
            <v>0.75</v>
          </cell>
          <cell r="H101">
            <v>8.5198227876860155E-2</v>
          </cell>
        </row>
        <row r="102">
          <cell r="A102" t="str">
            <v>CARAZY</v>
          </cell>
          <cell r="B102" t="str">
            <v>2027Y</v>
          </cell>
          <cell r="C102">
            <v>14</v>
          </cell>
          <cell r="D102">
            <v>14</v>
          </cell>
          <cell r="E102">
            <v>0</v>
          </cell>
          <cell r="F102">
            <v>8.8030000000000008</v>
          </cell>
          <cell r="G102">
            <v>0.44444444444444442</v>
          </cell>
          <cell r="H102">
            <v>5.0487838741843052E-2</v>
          </cell>
        </row>
        <row r="103">
          <cell r="A103" t="str">
            <v>CATACAOS</v>
          </cell>
          <cell r="B103" t="str">
            <v>2028</v>
          </cell>
          <cell r="C103">
            <v>14</v>
          </cell>
          <cell r="D103">
            <v>14</v>
          </cell>
          <cell r="E103">
            <v>0</v>
          </cell>
          <cell r="F103">
            <v>8.8030000000000008</v>
          </cell>
          <cell r="G103">
            <v>4</v>
          </cell>
          <cell r="H103">
            <v>0.45439054867658746</v>
          </cell>
        </row>
        <row r="104">
          <cell r="A104" t="str">
            <v>YANACOCHA</v>
          </cell>
          <cell r="B104" t="str">
            <v>2029</v>
          </cell>
          <cell r="C104">
            <v>28</v>
          </cell>
          <cell r="D104">
            <v>28</v>
          </cell>
          <cell r="E104">
            <v>0</v>
          </cell>
          <cell r="F104">
            <v>21.221</v>
          </cell>
          <cell r="G104">
            <v>7.1944444444444446</v>
          </cell>
          <cell r="H104">
            <v>0.33902476058830616</v>
          </cell>
        </row>
        <row r="105">
          <cell r="A105" t="str">
            <v>TUMBESX</v>
          </cell>
          <cell r="B105" t="str">
            <v>2030X</v>
          </cell>
          <cell r="C105">
            <v>14</v>
          </cell>
          <cell r="D105">
            <v>14</v>
          </cell>
          <cell r="E105">
            <v>0</v>
          </cell>
          <cell r="F105">
            <v>8.8030000000000008</v>
          </cell>
          <cell r="G105">
            <v>3.8055555555555554</v>
          </cell>
          <cell r="H105">
            <v>0.4323021192270311</v>
          </cell>
        </row>
        <row r="106">
          <cell r="A106" t="str">
            <v>TUMBESY</v>
          </cell>
          <cell r="B106" t="str">
            <v>2030Y</v>
          </cell>
          <cell r="C106">
            <v>30</v>
          </cell>
          <cell r="D106">
            <v>30</v>
          </cell>
          <cell r="E106">
            <v>0</v>
          </cell>
          <cell r="F106">
            <v>23.062000000000001</v>
          </cell>
          <cell r="G106">
            <v>11.805555555555555</v>
          </cell>
          <cell r="H106">
            <v>0.51190510604264827</v>
          </cell>
        </row>
        <row r="107">
          <cell r="A107" t="str">
            <v>UNICRETO</v>
          </cell>
          <cell r="B107" t="str">
            <v>2031</v>
          </cell>
          <cell r="C107">
            <v>28</v>
          </cell>
          <cell r="D107">
            <v>28</v>
          </cell>
          <cell r="E107">
            <v>0</v>
          </cell>
          <cell r="F107">
            <v>21.221</v>
          </cell>
          <cell r="G107">
            <v>11.722222222222221</v>
          </cell>
          <cell r="H107">
            <v>0.55238783385430568</v>
          </cell>
        </row>
        <row r="108">
          <cell r="A108" t="str">
            <v>VIRUX</v>
          </cell>
          <cell r="B108" t="str">
            <v>2032X</v>
          </cell>
          <cell r="C108">
            <v>14</v>
          </cell>
          <cell r="D108">
            <v>14</v>
          </cell>
          <cell r="E108">
            <v>0</v>
          </cell>
          <cell r="F108">
            <v>8.8030000000000008</v>
          </cell>
          <cell r="G108">
            <v>2</v>
          </cell>
          <cell r="H108">
            <v>0.22719527433829373</v>
          </cell>
        </row>
        <row r="109">
          <cell r="A109" t="str">
            <v>VIRUY</v>
          </cell>
          <cell r="B109" t="str">
            <v>2032Y</v>
          </cell>
          <cell r="C109">
            <v>14</v>
          </cell>
          <cell r="D109">
            <v>14</v>
          </cell>
          <cell r="E109">
            <v>0</v>
          </cell>
          <cell r="F109">
            <v>8.8030000000000008</v>
          </cell>
          <cell r="G109">
            <v>1.5555555555555556</v>
          </cell>
          <cell r="H109">
            <v>0.17670743559645069</v>
          </cell>
        </row>
        <row r="110">
          <cell r="A110" t="str">
            <v>GRANADOSX</v>
          </cell>
          <cell r="B110" t="str">
            <v>2033X</v>
          </cell>
          <cell r="C110">
            <v>29</v>
          </cell>
          <cell r="D110">
            <v>15</v>
          </cell>
          <cell r="E110">
            <v>0</v>
          </cell>
          <cell r="F110">
            <v>9.65</v>
          </cell>
          <cell r="G110">
            <v>1.8333333333333333</v>
          </cell>
          <cell r="H110">
            <v>0.18998272884283246</v>
          </cell>
        </row>
        <row r="111">
          <cell r="A111" t="str">
            <v>GRANADOSY</v>
          </cell>
          <cell r="B111" t="str">
            <v>2033Y</v>
          </cell>
          <cell r="C111">
            <v>29</v>
          </cell>
          <cell r="D111">
            <v>29</v>
          </cell>
          <cell r="E111">
            <v>0</v>
          </cell>
          <cell r="F111">
            <v>22.14</v>
          </cell>
          <cell r="G111">
            <v>4.1111111111111107</v>
          </cell>
          <cell r="H111">
            <v>0.18568704205560571</v>
          </cell>
        </row>
        <row r="112">
          <cell r="A112" t="str">
            <v>GRANADOSZ</v>
          </cell>
          <cell r="B112" t="str">
            <v>2033Z</v>
          </cell>
          <cell r="C112">
            <v>30</v>
          </cell>
          <cell r="D112">
            <v>30</v>
          </cell>
          <cell r="E112">
            <v>0</v>
          </cell>
          <cell r="F112">
            <v>23.062000000000001</v>
          </cell>
          <cell r="G112">
            <v>9.9444444444444446</v>
          </cell>
          <cell r="H112">
            <v>0.43120477167827787</v>
          </cell>
        </row>
        <row r="113">
          <cell r="A113" t="str">
            <v>PAITAX</v>
          </cell>
          <cell r="B113" t="str">
            <v>2034X</v>
          </cell>
          <cell r="C113">
            <v>29</v>
          </cell>
          <cell r="D113">
            <v>29</v>
          </cell>
          <cell r="E113">
            <v>0</v>
          </cell>
          <cell r="F113">
            <v>22.14</v>
          </cell>
          <cell r="G113">
            <v>8.8055555555555554</v>
          </cell>
          <cell r="H113">
            <v>0.39772156980829065</v>
          </cell>
        </row>
        <row r="114">
          <cell r="A114" t="str">
            <v>PAITAY</v>
          </cell>
          <cell r="B114" t="str">
            <v>2034Y</v>
          </cell>
          <cell r="C114">
            <v>29</v>
          </cell>
          <cell r="D114">
            <v>29</v>
          </cell>
          <cell r="E114">
            <v>0</v>
          </cell>
          <cell r="F114">
            <v>22.14</v>
          </cell>
          <cell r="G114">
            <v>7.7777777777777777</v>
          </cell>
          <cell r="H114">
            <v>0.35129980929438925</v>
          </cell>
        </row>
        <row r="115">
          <cell r="A115" t="str">
            <v>ORTIZ</v>
          </cell>
          <cell r="B115" t="str">
            <v>2035</v>
          </cell>
          <cell r="C115">
            <v>46</v>
          </cell>
          <cell r="D115">
            <v>46</v>
          </cell>
          <cell r="E115">
            <v>0</v>
          </cell>
          <cell r="F115">
            <v>38.107999999999997</v>
          </cell>
          <cell r="G115">
            <v>18.944444444444443</v>
          </cell>
          <cell r="H115">
            <v>0.497125129748201</v>
          </cell>
        </row>
        <row r="116">
          <cell r="A116" t="str">
            <v>ETEN</v>
          </cell>
          <cell r="B116" t="str">
            <v>2036</v>
          </cell>
          <cell r="C116">
            <v>28</v>
          </cell>
          <cell r="D116">
            <v>28</v>
          </cell>
          <cell r="E116">
            <v>0</v>
          </cell>
          <cell r="F116">
            <v>21.221</v>
          </cell>
          <cell r="G116">
            <v>5.5277777777777777</v>
          </cell>
          <cell r="H116">
            <v>0.26048620601186456</v>
          </cell>
        </row>
        <row r="117">
          <cell r="A117" t="str">
            <v>CHEPEN</v>
          </cell>
          <cell r="B117" t="str">
            <v>2037</v>
          </cell>
          <cell r="C117">
            <v>28</v>
          </cell>
          <cell r="D117">
            <v>28</v>
          </cell>
          <cell r="E117">
            <v>0</v>
          </cell>
          <cell r="F117">
            <v>21.221</v>
          </cell>
          <cell r="G117">
            <v>5.5</v>
          </cell>
          <cell r="H117">
            <v>0.25917723010225718</v>
          </cell>
        </row>
        <row r="118">
          <cell r="A118" t="str">
            <v>HUARAZ</v>
          </cell>
          <cell r="B118" t="str">
            <v>2038</v>
          </cell>
          <cell r="C118">
            <v>46</v>
          </cell>
          <cell r="D118">
            <v>46</v>
          </cell>
          <cell r="E118">
            <v>0</v>
          </cell>
          <cell r="F118">
            <v>38.107999999999997</v>
          </cell>
          <cell r="G118">
            <v>11.805555555555555</v>
          </cell>
          <cell r="H118">
            <v>0.30979205299557983</v>
          </cell>
        </row>
        <row r="119">
          <cell r="A119" t="str">
            <v>SHUPLUYX</v>
          </cell>
          <cell r="B119" t="str">
            <v>2040X</v>
          </cell>
          <cell r="C119">
            <v>14</v>
          </cell>
          <cell r="D119">
            <v>14</v>
          </cell>
          <cell r="E119">
            <v>0</v>
          </cell>
          <cell r="F119">
            <v>8.8030000000000008</v>
          </cell>
          <cell r="G119">
            <v>0.1388888888888889</v>
          </cell>
          <cell r="H119">
            <v>1.5777449606825956E-2</v>
          </cell>
        </row>
        <row r="120">
          <cell r="A120" t="str">
            <v>SHUPLUYY</v>
          </cell>
          <cell r="B120" t="str">
            <v>2040Y</v>
          </cell>
          <cell r="C120">
            <v>14</v>
          </cell>
          <cell r="D120">
            <v>14</v>
          </cell>
          <cell r="E120">
            <v>0</v>
          </cell>
          <cell r="F120">
            <v>8.8030000000000008</v>
          </cell>
          <cell r="G120">
            <v>0.19444444444444445</v>
          </cell>
          <cell r="H120">
            <v>2.2088429449556336E-2</v>
          </cell>
        </row>
        <row r="121">
          <cell r="A121" t="str">
            <v>JAEN</v>
          </cell>
          <cell r="B121" t="str">
            <v>2042</v>
          </cell>
          <cell r="C121">
            <v>28</v>
          </cell>
          <cell r="D121">
            <v>28</v>
          </cell>
          <cell r="E121">
            <v>0</v>
          </cell>
          <cell r="F121">
            <v>21.221</v>
          </cell>
          <cell r="G121">
            <v>5.6111111111111107</v>
          </cell>
          <cell r="H121">
            <v>0.26441313374068659</v>
          </cell>
        </row>
        <row r="122">
          <cell r="A122" t="str">
            <v>CHICLAYO</v>
          </cell>
          <cell r="B122" t="str">
            <v>2043</v>
          </cell>
          <cell r="C122">
            <v>93</v>
          </cell>
          <cell r="D122">
            <v>79</v>
          </cell>
          <cell r="E122">
            <v>0</v>
          </cell>
          <cell r="F122">
            <v>70.096000000000004</v>
          </cell>
          <cell r="G122">
            <v>35.5</v>
          </cell>
          <cell r="H122">
            <v>0.50644829947500569</v>
          </cell>
        </row>
        <row r="123">
          <cell r="A123" t="str">
            <v>SANPEDRO1</v>
          </cell>
          <cell r="B123" t="str">
            <v>2044</v>
          </cell>
          <cell r="C123">
            <v>28</v>
          </cell>
          <cell r="D123">
            <v>28</v>
          </cell>
          <cell r="E123">
            <v>0</v>
          </cell>
          <cell r="F123">
            <v>21.221</v>
          </cell>
          <cell r="G123">
            <v>2.0833333333333335</v>
          </cell>
          <cell r="H123">
            <v>9.8173193220551971E-2</v>
          </cell>
        </row>
        <row r="124">
          <cell r="A124" t="str">
            <v>TOTAL</v>
          </cell>
          <cell r="C124">
            <v>1750</v>
          </cell>
          <cell r="D124">
            <v>1712</v>
          </cell>
          <cell r="E124">
            <v>0</v>
          </cell>
          <cell r="F124">
            <v>1306.8569000000002</v>
          </cell>
          <cell r="G124">
            <v>438.52777777777771</v>
          </cell>
          <cell r="H124">
            <v>0.3355591402377549</v>
          </cell>
        </row>
        <row r="125">
          <cell r="A125" t="str">
            <v>CENTRO DE CONMUTACION CELULAR :  AREQUIPA</v>
          </cell>
        </row>
        <row r="126">
          <cell r="A126" t="str">
            <v>CHALA</v>
          </cell>
          <cell r="B126" t="str">
            <v>3001</v>
          </cell>
          <cell r="C126">
            <v>28</v>
          </cell>
          <cell r="D126">
            <v>22</v>
          </cell>
          <cell r="E126">
            <v>0</v>
          </cell>
          <cell r="F126">
            <v>15.778</v>
          </cell>
          <cell r="G126">
            <v>0.75</v>
          </cell>
          <cell r="H126">
            <v>4.7534541767017366E-2</v>
          </cell>
        </row>
        <row r="127">
          <cell r="A127" t="str">
            <v>MOQUEGUA1</v>
          </cell>
          <cell r="B127" t="str">
            <v>3002</v>
          </cell>
          <cell r="C127">
            <v>14</v>
          </cell>
          <cell r="D127">
            <v>13</v>
          </cell>
          <cell r="E127">
            <v>0</v>
          </cell>
          <cell r="F127">
            <v>7.9669999999999996</v>
          </cell>
          <cell r="G127">
            <v>5.0277777777777777</v>
          </cell>
          <cell r="H127">
            <v>0.63107540828138298</v>
          </cell>
        </row>
        <row r="128">
          <cell r="A128" t="str">
            <v>GLORIA</v>
          </cell>
          <cell r="B128" t="str">
            <v>3003</v>
          </cell>
          <cell r="C128">
            <v>28</v>
          </cell>
          <cell r="D128">
            <v>23</v>
          </cell>
          <cell r="E128">
            <v>0</v>
          </cell>
          <cell r="F128">
            <v>16.675000000000001</v>
          </cell>
          <cell r="G128">
            <v>4.3055555555555554</v>
          </cell>
          <cell r="H128">
            <v>0.25820423121772446</v>
          </cell>
        </row>
        <row r="129">
          <cell r="A129" t="str">
            <v>PEDREGAL</v>
          </cell>
          <cell r="B129" t="str">
            <v>3004</v>
          </cell>
          <cell r="C129">
            <v>28</v>
          </cell>
          <cell r="D129">
            <v>27</v>
          </cell>
          <cell r="E129">
            <v>0</v>
          </cell>
          <cell r="F129">
            <v>19.265000000000001</v>
          </cell>
          <cell r="G129">
            <v>3.5833333333333335</v>
          </cell>
          <cell r="H129">
            <v>0.18600224932952678</v>
          </cell>
        </row>
        <row r="130">
          <cell r="A130" t="str">
            <v>URUBAMBA</v>
          </cell>
          <cell r="B130" t="str">
            <v>3005</v>
          </cell>
          <cell r="C130">
            <v>28</v>
          </cell>
          <cell r="D130">
            <v>28</v>
          </cell>
          <cell r="E130">
            <v>0</v>
          </cell>
          <cell r="F130">
            <v>21.221</v>
          </cell>
          <cell r="G130">
            <v>1.8055555555555556</v>
          </cell>
          <cell r="H130">
            <v>8.5083434124478372E-2</v>
          </cell>
        </row>
        <row r="131">
          <cell r="A131" t="str">
            <v>CATAS</v>
          </cell>
          <cell r="B131" t="str">
            <v>3006</v>
          </cell>
          <cell r="C131">
            <v>28</v>
          </cell>
          <cell r="D131">
            <v>27</v>
          </cell>
          <cell r="E131">
            <v>0</v>
          </cell>
          <cell r="F131">
            <v>19.265000000000001</v>
          </cell>
          <cell r="G131">
            <v>2.6388888888888888</v>
          </cell>
          <cell r="H131">
            <v>0.13697840066903133</v>
          </cell>
        </row>
        <row r="132">
          <cell r="A132" t="str">
            <v>ANDAHUAYLASX</v>
          </cell>
          <cell r="B132" t="str">
            <v>3008X</v>
          </cell>
          <cell r="C132">
            <v>14</v>
          </cell>
          <cell r="D132">
            <v>13</v>
          </cell>
          <cell r="E132">
            <v>0</v>
          </cell>
          <cell r="F132">
            <v>7.9669999999999996</v>
          </cell>
          <cell r="G132">
            <v>0.80555555555555558</v>
          </cell>
          <cell r="H132">
            <v>0.10111152950364699</v>
          </cell>
        </row>
        <row r="133">
          <cell r="A133" t="str">
            <v>ANDAHUAYLASY</v>
          </cell>
          <cell r="B133" t="str">
            <v>3008Y</v>
          </cell>
          <cell r="C133">
            <v>14</v>
          </cell>
          <cell r="D133">
            <v>14</v>
          </cell>
          <cell r="E133">
            <v>0</v>
          </cell>
          <cell r="F133">
            <v>8.8030000000000008</v>
          </cell>
          <cell r="G133">
            <v>0.1388888888888889</v>
          </cell>
          <cell r="H133">
            <v>1.5777449606825956E-2</v>
          </cell>
        </row>
        <row r="134">
          <cell r="A134" t="str">
            <v>PUNO</v>
          </cell>
          <cell r="B134" t="str">
            <v>3011</v>
          </cell>
          <cell r="C134">
            <v>30</v>
          </cell>
          <cell r="D134">
            <v>26</v>
          </cell>
          <cell r="E134">
            <v>0</v>
          </cell>
          <cell r="F134">
            <v>19.391999999999999</v>
          </cell>
          <cell r="G134">
            <v>7.5277777777777777</v>
          </cell>
          <cell r="H134">
            <v>0.38818986065273192</v>
          </cell>
        </row>
        <row r="135">
          <cell r="A135" t="str">
            <v>JULIX</v>
          </cell>
          <cell r="B135" t="str">
            <v>3012X</v>
          </cell>
          <cell r="C135">
            <v>14</v>
          </cell>
          <cell r="D135">
            <v>14</v>
          </cell>
          <cell r="E135">
            <v>0</v>
          </cell>
          <cell r="F135">
            <v>8.8030000000000008</v>
          </cell>
          <cell r="G135">
            <v>0.58333333333333337</v>
          </cell>
          <cell r="H135">
            <v>6.6265288348669016E-2</v>
          </cell>
        </row>
        <row r="136">
          <cell r="A136" t="str">
            <v>JULIY</v>
          </cell>
          <cell r="B136" t="str">
            <v>3012Y</v>
          </cell>
          <cell r="C136">
            <v>14</v>
          </cell>
          <cell r="D136">
            <v>9</v>
          </cell>
          <cell r="E136">
            <v>0</v>
          </cell>
          <cell r="F136">
            <v>4.7478999999999996</v>
          </cell>
          <cell r="G136">
            <v>0</v>
          </cell>
          <cell r="H136">
            <v>0</v>
          </cell>
        </row>
        <row r="137">
          <cell r="A137" t="str">
            <v>ALTOILOX</v>
          </cell>
          <cell r="B137" t="str">
            <v>3013X</v>
          </cell>
          <cell r="C137">
            <v>14</v>
          </cell>
          <cell r="D137">
            <v>13</v>
          </cell>
          <cell r="E137">
            <v>1</v>
          </cell>
          <cell r="F137">
            <v>7.9669999999999996</v>
          </cell>
          <cell r="G137">
            <v>8.3055555555555554</v>
          </cell>
          <cell r="H137">
            <v>1.0424947352272569</v>
          </cell>
        </row>
        <row r="138">
          <cell r="A138" t="str">
            <v>ALTOILOY</v>
          </cell>
          <cell r="B138" t="str">
            <v>3013Y</v>
          </cell>
          <cell r="C138">
            <v>30</v>
          </cell>
          <cell r="D138">
            <v>30</v>
          </cell>
          <cell r="E138">
            <v>0</v>
          </cell>
          <cell r="F138">
            <v>23.062000000000001</v>
          </cell>
          <cell r="G138">
            <v>7.6388888888888893</v>
          </cell>
          <cell r="H138">
            <v>0.33123271567465479</v>
          </cell>
        </row>
        <row r="139">
          <cell r="A139" t="str">
            <v>JULIACA</v>
          </cell>
          <cell r="B139" t="str">
            <v>3014</v>
          </cell>
          <cell r="C139">
            <v>46</v>
          </cell>
          <cell r="D139">
            <v>37</v>
          </cell>
          <cell r="E139">
            <v>0</v>
          </cell>
          <cell r="F139">
            <v>29.585000000000001</v>
          </cell>
          <cell r="G139">
            <v>11.805555555555555</v>
          </cell>
          <cell r="H139">
            <v>0.39903855181867687</v>
          </cell>
        </row>
        <row r="140">
          <cell r="A140" t="str">
            <v>MOLLENDO1</v>
          </cell>
          <cell r="B140" t="str">
            <v>3015</v>
          </cell>
          <cell r="C140">
            <v>46</v>
          </cell>
          <cell r="D140">
            <v>45</v>
          </cell>
          <cell r="E140">
            <v>0</v>
          </cell>
          <cell r="F140">
            <v>37.155000000000001</v>
          </cell>
          <cell r="G140">
            <v>16.277777777777779</v>
          </cell>
          <cell r="H140">
            <v>0.43810463673200856</v>
          </cell>
        </row>
        <row r="141">
          <cell r="A141" t="str">
            <v>CAMANA1</v>
          </cell>
          <cell r="B141" t="str">
            <v>3017</v>
          </cell>
          <cell r="C141">
            <v>28</v>
          </cell>
          <cell r="D141">
            <v>26</v>
          </cell>
          <cell r="E141">
            <v>0</v>
          </cell>
          <cell r="F141">
            <v>19.391999999999999</v>
          </cell>
          <cell r="G141">
            <v>12.388888888888889</v>
          </cell>
          <cell r="H141">
            <v>0.63886596993032641</v>
          </cell>
        </row>
        <row r="142">
          <cell r="A142" t="str">
            <v>YAYAHUANIX</v>
          </cell>
          <cell r="B142" t="str">
            <v>3020X</v>
          </cell>
          <cell r="C142">
            <v>14</v>
          </cell>
          <cell r="D142">
            <v>11</v>
          </cell>
          <cell r="E142">
            <v>0</v>
          </cell>
          <cell r="F142">
            <v>6.3280000000000003</v>
          </cell>
          <cell r="G142">
            <v>2.5833333333333335</v>
          </cell>
          <cell r="H142">
            <v>0.40823851664559629</v>
          </cell>
        </row>
        <row r="143">
          <cell r="A143" t="str">
            <v>YAYAHUANIY</v>
          </cell>
          <cell r="B143" t="str">
            <v>3020Y</v>
          </cell>
          <cell r="C143">
            <v>14</v>
          </cell>
          <cell r="D143">
            <v>13</v>
          </cell>
          <cell r="E143">
            <v>0</v>
          </cell>
          <cell r="F143">
            <v>7.9669999999999996</v>
          </cell>
          <cell r="G143">
            <v>1.2777777777777777</v>
          </cell>
          <cell r="H143">
            <v>0.16038380541957797</v>
          </cell>
        </row>
        <row r="144">
          <cell r="A144" t="str">
            <v>ABANCAYX</v>
          </cell>
          <cell r="B144" t="str">
            <v>3021X</v>
          </cell>
          <cell r="C144">
            <v>14</v>
          </cell>
          <cell r="D144">
            <v>13</v>
          </cell>
          <cell r="E144">
            <v>0</v>
          </cell>
          <cell r="F144">
            <v>7.9669999999999996</v>
          </cell>
          <cell r="G144">
            <v>2.9166666666666665</v>
          </cell>
          <cell r="H144">
            <v>0.36609346889251493</v>
          </cell>
        </row>
        <row r="145">
          <cell r="A145" t="str">
            <v>ABANCAYY</v>
          </cell>
          <cell r="B145" t="str">
            <v>3021Y</v>
          </cell>
          <cell r="C145">
            <v>14</v>
          </cell>
          <cell r="D145">
            <v>11</v>
          </cell>
          <cell r="E145">
            <v>0</v>
          </cell>
          <cell r="F145">
            <v>6.3280000000000003</v>
          </cell>
          <cell r="G145">
            <v>1.6944444444444444</v>
          </cell>
          <cell r="H145">
            <v>0.26776934962775667</v>
          </cell>
        </row>
        <row r="146">
          <cell r="A146" t="str">
            <v>SAMAX</v>
          </cell>
          <cell r="B146" t="str">
            <v>3022X</v>
          </cell>
          <cell r="C146">
            <v>14</v>
          </cell>
          <cell r="D146">
            <v>14</v>
          </cell>
          <cell r="E146">
            <v>0</v>
          </cell>
          <cell r="F146">
            <v>8.8030000000000008</v>
          </cell>
          <cell r="G146">
            <v>0.27777777777777779</v>
          </cell>
          <cell r="H146">
            <v>3.1554899213651913E-2</v>
          </cell>
        </row>
        <row r="147">
          <cell r="A147" t="str">
            <v>SAMAY</v>
          </cell>
          <cell r="B147" t="str">
            <v>3022Y</v>
          </cell>
          <cell r="C147">
            <v>14</v>
          </cell>
          <cell r="D147">
            <v>14</v>
          </cell>
          <cell r="E147">
            <v>0</v>
          </cell>
          <cell r="F147">
            <v>8.8030000000000008</v>
          </cell>
          <cell r="G147">
            <v>3.3888888888888888</v>
          </cell>
          <cell r="H147">
            <v>0.38496977040655328</v>
          </cell>
        </row>
        <row r="148">
          <cell r="A148" t="str">
            <v>TOTAL</v>
          </cell>
          <cell r="C148">
            <v>488</v>
          </cell>
          <cell r="D148">
            <v>443</v>
          </cell>
          <cell r="E148">
            <v>1</v>
          </cell>
          <cell r="F148">
            <v>313.24089999999995</v>
          </cell>
          <cell r="G148">
            <v>95.722222222222214</v>
          </cell>
          <cell r="H148">
            <v>0.30558660194828396</v>
          </cell>
        </row>
        <row r="149">
          <cell r="A149" t="str">
            <v>OTROS CENTROS DE CONMUTACION</v>
          </cell>
        </row>
        <row r="150">
          <cell r="A150" t="str">
            <v>IQUITOSX</v>
          </cell>
          <cell r="B150" t="str">
            <v>4001X</v>
          </cell>
          <cell r="C150">
            <v>46</v>
          </cell>
          <cell r="D150">
            <v>46</v>
          </cell>
          <cell r="E150">
            <v>0</v>
          </cell>
          <cell r="F150">
            <v>38.107999999999997</v>
          </cell>
          <cell r="G150">
            <v>16.944444444444443</v>
          </cell>
          <cell r="H150">
            <v>0.44464271135836159</v>
          </cell>
        </row>
        <row r="151">
          <cell r="A151" t="str">
            <v>IQUITOSY</v>
          </cell>
          <cell r="B151" t="str">
            <v>4001Y</v>
          </cell>
          <cell r="C151">
            <v>30</v>
          </cell>
          <cell r="D151">
            <v>29</v>
          </cell>
          <cell r="E151">
            <v>0</v>
          </cell>
          <cell r="F151">
            <v>22.14</v>
          </cell>
          <cell r="G151">
            <v>15.055555555555555</v>
          </cell>
          <cell r="H151">
            <v>0.68001605941985344</v>
          </cell>
        </row>
        <row r="152">
          <cell r="A152" t="str">
            <v>TARAPOTOX</v>
          </cell>
          <cell r="B152" t="str">
            <v>8001X</v>
          </cell>
          <cell r="C152">
            <v>18</v>
          </cell>
          <cell r="D152">
            <v>18</v>
          </cell>
          <cell r="E152">
            <v>0</v>
          </cell>
          <cell r="F152">
            <v>12.238</v>
          </cell>
          <cell r="G152">
            <v>4</v>
          </cell>
          <cell r="H152">
            <v>0.32685079261317213</v>
          </cell>
        </row>
        <row r="153">
          <cell r="A153" t="str">
            <v>TARAPOTOY</v>
          </cell>
          <cell r="B153" t="str">
            <v>8001Y</v>
          </cell>
          <cell r="C153">
            <v>18</v>
          </cell>
          <cell r="D153">
            <v>18</v>
          </cell>
          <cell r="E153">
            <v>0</v>
          </cell>
          <cell r="F153">
            <v>12.238</v>
          </cell>
          <cell r="G153">
            <v>3.8055555555555554</v>
          </cell>
          <cell r="H153">
            <v>0.31096221241669841</v>
          </cell>
        </row>
        <row r="154">
          <cell r="A154" t="str">
            <v>TARAPOTOZ</v>
          </cell>
          <cell r="B154" t="str">
            <v>8001Z</v>
          </cell>
          <cell r="C154">
            <v>19</v>
          </cell>
          <cell r="D154">
            <v>19</v>
          </cell>
          <cell r="E154">
            <v>0</v>
          </cell>
          <cell r="F154">
            <v>13.115</v>
          </cell>
          <cell r="G154">
            <v>3.4444444444444446</v>
          </cell>
          <cell r="H154">
            <v>0.26263396450205451</v>
          </cell>
        </row>
        <row r="155">
          <cell r="A155" t="str">
            <v>MOYOBAMBA</v>
          </cell>
          <cell r="B155" t="str">
            <v>8002</v>
          </cell>
          <cell r="C155">
            <v>28</v>
          </cell>
          <cell r="D155">
            <v>28</v>
          </cell>
          <cell r="E155">
            <v>0</v>
          </cell>
          <cell r="F155">
            <v>21.221</v>
          </cell>
          <cell r="G155">
            <v>2</v>
          </cell>
          <cell r="H155">
            <v>9.4246265491729889E-2</v>
          </cell>
        </row>
        <row r="156">
          <cell r="A156" t="str">
            <v>TOTAL</v>
          </cell>
          <cell r="C156">
            <v>159</v>
          </cell>
          <cell r="D156">
            <v>158</v>
          </cell>
          <cell r="E156">
            <v>0</v>
          </cell>
          <cell r="F156">
            <v>119.05999999999999</v>
          </cell>
          <cell r="G156">
            <v>45.25</v>
          </cell>
          <cell r="H156">
            <v>0.38006047371073415</v>
          </cell>
        </row>
        <row r="158">
          <cell r="A158" t="str">
            <v>TOTAL GENERAL</v>
          </cell>
          <cell r="C158">
            <v>3648</v>
          </cell>
          <cell r="D158">
            <v>3500</v>
          </cell>
          <cell r="E158">
            <v>3</v>
          </cell>
          <cell r="F158">
            <v>2645.4134999999997</v>
          </cell>
          <cell r="G158">
            <v>838.94444444444434</v>
          </cell>
          <cell r="H158">
            <v>0.31713168638643618</v>
          </cell>
        </row>
      </sheetData>
      <sheetData sheetId="3" refreshError="1">
        <row r="1">
          <cell r="A1" t="str">
            <v>INFORME DE CALIDAD</v>
          </cell>
        </row>
        <row r="2">
          <cell r="A2" t="str">
            <v>SERVICIO DE LA RED DE TELEFONIA MOVIL</v>
          </cell>
        </row>
        <row r="3">
          <cell r="A3">
            <v>36217</v>
          </cell>
        </row>
        <row r="5">
          <cell r="A5" t="str">
            <v xml:space="preserve"> RUTAS</v>
          </cell>
          <cell r="B5" t="str">
            <v>TRONCALES</v>
          </cell>
          <cell r="D5" t="str">
            <v>TRAFICO</v>
          </cell>
          <cell r="F5" t="str">
            <v>%</v>
          </cell>
          <cell r="G5" t="str">
            <v>TRONCALES</v>
          </cell>
        </row>
        <row r="6">
          <cell r="A6" t="str">
            <v/>
          </cell>
          <cell r="B6" t="str">
            <v>INSTALADAS</v>
          </cell>
          <cell r="C6" t="str">
            <v>EN SERVICIO</v>
          </cell>
          <cell r="D6" t="str">
            <v>ESTIMADO</v>
          </cell>
          <cell r="E6" t="str">
            <v>CURSADO</v>
          </cell>
          <cell r="F6" t="str">
            <v>CARGA</v>
          </cell>
          <cell r="G6" t="str">
            <v>REQUERIDAS</v>
          </cell>
        </row>
        <row r="7">
          <cell r="A7" t="str">
            <v>CENTRO DE CONSERVACION : HIGUERETA</v>
          </cell>
        </row>
        <row r="8">
          <cell r="A8" t="str">
            <v>DE SALIDA</v>
          </cell>
        </row>
        <row r="9">
          <cell r="A9" t="str">
            <v>TDMSIOG</v>
          </cell>
          <cell r="B9">
            <v>0</v>
          </cell>
          <cell r="C9">
            <v>0</v>
          </cell>
          <cell r="D9">
            <v>0</v>
          </cell>
          <cell r="E9">
            <v>0</v>
          </cell>
          <cell r="F9">
            <v>0</v>
          </cell>
          <cell r="G9">
            <v>0</v>
          </cell>
        </row>
        <row r="10">
          <cell r="A10" t="str">
            <v>TDMWAOG</v>
          </cell>
          <cell r="B10">
            <v>0</v>
          </cell>
          <cell r="C10">
            <v>0</v>
          </cell>
          <cell r="D10">
            <v>0</v>
          </cell>
          <cell r="E10">
            <v>0</v>
          </cell>
          <cell r="F10">
            <v>0</v>
          </cell>
          <cell r="G10">
            <v>0</v>
          </cell>
        </row>
        <row r="11">
          <cell r="A11" t="str">
            <v>LIMA2OG</v>
          </cell>
          <cell r="B11">
            <v>0</v>
          </cell>
          <cell r="C11">
            <v>0</v>
          </cell>
          <cell r="D11">
            <v>0</v>
          </cell>
          <cell r="E11">
            <v>0</v>
          </cell>
          <cell r="F11">
            <v>0</v>
          </cell>
          <cell r="G11">
            <v>0</v>
          </cell>
        </row>
        <row r="12">
          <cell r="A12" t="str">
            <v>TRUJOG</v>
          </cell>
          <cell r="B12">
            <v>0</v>
          </cell>
          <cell r="C12">
            <v>0</v>
          </cell>
          <cell r="D12">
            <v>0</v>
          </cell>
          <cell r="E12">
            <v>0</v>
          </cell>
          <cell r="F12">
            <v>0</v>
          </cell>
          <cell r="G12">
            <v>0</v>
          </cell>
        </row>
        <row r="13">
          <cell r="A13" t="str">
            <v>AREQOG</v>
          </cell>
          <cell r="B13">
            <v>0</v>
          </cell>
          <cell r="C13">
            <v>0</v>
          </cell>
          <cell r="D13">
            <v>0</v>
          </cell>
          <cell r="E13">
            <v>0</v>
          </cell>
          <cell r="F13">
            <v>0</v>
          </cell>
          <cell r="G13">
            <v>0</v>
          </cell>
        </row>
        <row r="14">
          <cell r="A14" t="str">
            <v>CDMAOG</v>
          </cell>
          <cell r="B14">
            <v>0</v>
          </cell>
          <cell r="C14">
            <v>0</v>
          </cell>
          <cell r="D14">
            <v>0</v>
          </cell>
          <cell r="E14">
            <v>0</v>
          </cell>
          <cell r="F14">
            <v>0</v>
          </cell>
          <cell r="G14">
            <v>0</v>
          </cell>
        </row>
        <row r="15">
          <cell r="A15" t="str">
            <v>PREPAYOG</v>
          </cell>
          <cell r="B15">
            <v>0</v>
          </cell>
          <cell r="C15">
            <v>0</v>
          </cell>
          <cell r="D15">
            <v>0</v>
          </cell>
          <cell r="E15">
            <v>0</v>
          </cell>
          <cell r="F15">
            <v>0</v>
          </cell>
          <cell r="G15">
            <v>0</v>
          </cell>
        </row>
        <row r="16">
          <cell r="A16" t="str">
            <v>MOVIVOXOG</v>
          </cell>
          <cell r="B16">
            <v>0</v>
          </cell>
          <cell r="C16">
            <v>0</v>
          </cell>
          <cell r="D16">
            <v>0</v>
          </cell>
          <cell r="E16">
            <v>0</v>
          </cell>
          <cell r="F16">
            <v>0</v>
          </cell>
          <cell r="G16">
            <v>0</v>
          </cell>
        </row>
        <row r="17">
          <cell r="A17" t="str">
            <v>TOTAL</v>
          </cell>
          <cell r="B17">
            <v>0</v>
          </cell>
          <cell r="C17">
            <v>0</v>
          </cell>
          <cell r="D17">
            <v>0</v>
          </cell>
          <cell r="E17">
            <v>0</v>
          </cell>
          <cell r="F17" t="e">
            <v>#DIV/0!</v>
          </cell>
          <cell r="G17">
            <v>0</v>
          </cell>
        </row>
        <row r="18">
          <cell r="A18" t="str">
            <v>DE ENTRADA</v>
          </cell>
        </row>
        <row r="19">
          <cell r="A19" t="str">
            <v>TDMSIIC</v>
          </cell>
          <cell r="B19">
            <v>0</v>
          </cell>
          <cell r="C19">
            <v>0</v>
          </cell>
          <cell r="D19">
            <v>0</v>
          </cell>
          <cell r="E19">
            <v>0</v>
          </cell>
          <cell r="F19">
            <v>0</v>
          </cell>
          <cell r="G19">
            <v>0</v>
          </cell>
        </row>
        <row r="20">
          <cell r="A20" t="str">
            <v>2 Llamadas Valorizadas en relación a las llamadas Completadas</v>
          </cell>
          <cell r="B20" t="e">
            <v>#N/A</v>
          </cell>
          <cell r="C20" t="e">
            <v>#N/A</v>
          </cell>
          <cell r="D20" t="e">
            <v>#N/A</v>
          </cell>
          <cell r="E20" t="e">
            <v>#N/A</v>
          </cell>
          <cell r="F20" t="e">
            <v>#N/A</v>
          </cell>
          <cell r="G20" t="e">
            <v>#N/A</v>
          </cell>
        </row>
        <row r="21">
          <cell r="A21" t="str">
            <v>LIMA2IC</v>
          </cell>
          <cell r="B21">
            <v>0</v>
          </cell>
          <cell r="C21">
            <v>0</v>
          </cell>
          <cell r="D21">
            <v>0</v>
          </cell>
          <cell r="E21">
            <v>0</v>
          </cell>
          <cell r="F21">
            <v>0</v>
          </cell>
          <cell r="G21">
            <v>0</v>
          </cell>
        </row>
        <row r="22">
          <cell r="A22" t="str">
            <v>TRUJIC</v>
          </cell>
          <cell r="B22">
            <v>0</v>
          </cell>
          <cell r="C22">
            <v>0</v>
          </cell>
          <cell r="D22">
            <v>0</v>
          </cell>
          <cell r="E22">
            <v>0</v>
          </cell>
          <cell r="F22">
            <v>0</v>
          </cell>
          <cell r="G22">
            <v>0</v>
          </cell>
        </row>
        <row r="23">
          <cell r="A23" t="str">
            <v>AREQIC</v>
          </cell>
          <cell r="B23">
            <v>0</v>
          </cell>
          <cell r="C23">
            <v>0</v>
          </cell>
          <cell r="D23">
            <v>0</v>
          </cell>
          <cell r="E23">
            <v>0</v>
          </cell>
          <cell r="F23">
            <v>0</v>
          </cell>
          <cell r="G23">
            <v>0</v>
          </cell>
        </row>
        <row r="24">
          <cell r="A24" t="str">
            <v>CDMA1IC</v>
          </cell>
          <cell r="B24">
            <v>0</v>
          </cell>
          <cell r="C24">
            <v>0</v>
          </cell>
          <cell r="D24">
            <v>0</v>
          </cell>
          <cell r="E24">
            <v>0</v>
          </cell>
          <cell r="F24">
            <v>0</v>
          </cell>
          <cell r="G24">
            <v>0</v>
          </cell>
        </row>
        <row r="25">
          <cell r="A25" t="str">
            <v>CDMAIC</v>
          </cell>
          <cell r="B25">
            <v>0</v>
          </cell>
          <cell r="C25">
            <v>0</v>
          </cell>
          <cell r="D25">
            <v>0</v>
          </cell>
          <cell r="E25">
            <v>0</v>
          </cell>
          <cell r="F25">
            <v>0</v>
          </cell>
          <cell r="G25">
            <v>0</v>
          </cell>
        </row>
        <row r="26">
          <cell r="A26" t="str">
            <v>PREPAYIC</v>
          </cell>
          <cell r="B26">
            <v>0</v>
          </cell>
          <cell r="C26">
            <v>0</v>
          </cell>
          <cell r="D26">
            <v>0</v>
          </cell>
          <cell r="E26">
            <v>0</v>
          </cell>
          <cell r="F26">
            <v>0</v>
          </cell>
          <cell r="G26">
            <v>0</v>
          </cell>
        </row>
        <row r="27">
          <cell r="A27" t="str">
            <v>TOTAL</v>
          </cell>
          <cell r="B27" t="e">
            <v>#N/A</v>
          </cell>
          <cell r="C27" t="e">
            <v>#N/A</v>
          </cell>
          <cell r="D27" t="e">
            <v>#N/A</v>
          </cell>
          <cell r="E27" t="e">
            <v>#N/A</v>
          </cell>
          <cell r="F27" t="e">
            <v>#N/A</v>
          </cell>
          <cell r="G27" t="e">
            <v>#N/A</v>
          </cell>
        </row>
        <row r="28">
          <cell r="A28" t="str">
            <v xml:space="preserve">  NETWORKING</v>
          </cell>
        </row>
        <row r="29">
          <cell r="A29" t="str">
            <v>WASH</v>
          </cell>
          <cell r="B29">
            <v>0</v>
          </cell>
          <cell r="C29">
            <v>0</v>
          </cell>
          <cell r="D29">
            <v>0</v>
          </cell>
          <cell r="E29">
            <v>0</v>
          </cell>
          <cell r="F29">
            <v>0</v>
          </cell>
          <cell r="G29">
            <v>0</v>
          </cell>
        </row>
        <row r="30">
          <cell r="A30" t="str">
            <v>WASHNWK</v>
          </cell>
          <cell r="B30">
            <v>0</v>
          </cell>
          <cell r="C30">
            <v>0</v>
          </cell>
          <cell r="D30">
            <v>0</v>
          </cell>
          <cell r="E30">
            <v>0</v>
          </cell>
          <cell r="F30">
            <v>0</v>
          </cell>
          <cell r="G30">
            <v>0</v>
          </cell>
        </row>
        <row r="31">
          <cell r="A31" t="str">
            <v>TOTAL</v>
          </cell>
          <cell r="B31">
            <v>0</v>
          </cell>
          <cell r="C31">
            <v>0</v>
          </cell>
          <cell r="D31">
            <v>0</v>
          </cell>
          <cell r="E31">
            <v>0</v>
          </cell>
          <cell r="F31" t="e">
            <v>#DIV/0!</v>
          </cell>
          <cell r="G31">
            <v>0</v>
          </cell>
        </row>
        <row r="33">
          <cell r="A33" t="str">
            <v>CENTRO DE CONSERVACION : WASHINGTON</v>
          </cell>
        </row>
        <row r="34">
          <cell r="A34" t="str">
            <v>DE SALIDA</v>
          </cell>
        </row>
        <row r="35">
          <cell r="A35" t="str">
            <v>TDMSIOG</v>
          </cell>
          <cell r="B35">
            <v>270</v>
          </cell>
          <cell r="C35">
            <v>268</v>
          </cell>
          <cell r="D35">
            <v>247.8</v>
          </cell>
          <cell r="E35">
            <v>16.861111111111111</v>
          </cell>
          <cell r="F35">
            <v>6.8043224822885828E-2</v>
          </cell>
          <cell r="G35">
            <v>0</v>
          </cell>
        </row>
        <row r="36">
          <cell r="A36" t="str">
            <v>TDMWAOG</v>
          </cell>
          <cell r="B36">
            <v>228</v>
          </cell>
          <cell r="C36">
            <v>134</v>
          </cell>
          <cell r="D36">
            <v>206.89</v>
          </cell>
          <cell r="E36">
            <v>12.638888888888889</v>
          </cell>
          <cell r="F36">
            <v>6.1089897476383055E-2</v>
          </cell>
          <cell r="G36">
            <v>0</v>
          </cell>
        </row>
        <row r="37">
          <cell r="A37" t="str">
            <v>LIMA2OG</v>
          </cell>
          <cell r="B37">
            <v>149</v>
          </cell>
          <cell r="C37">
            <v>149</v>
          </cell>
          <cell r="D37">
            <v>130.62</v>
          </cell>
          <cell r="E37">
            <v>22.027777777777779</v>
          </cell>
          <cell r="F37">
            <v>0.16864016060157538</v>
          </cell>
          <cell r="G37">
            <v>0</v>
          </cell>
        </row>
        <row r="38">
          <cell r="A38" t="str">
            <v>OEMXS1</v>
          </cell>
          <cell r="B38">
            <v>60</v>
          </cell>
          <cell r="C38">
            <v>60</v>
          </cell>
          <cell r="D38">
            <v>46.95</v>
          </cell>
          <cell r="E38">
            <v>42.583333333333336</v>
          </cell>
          <cell r="F38">
            <v>0.90699325523606678</v>
          </cell>
          <cell r="G38">
            <v>0</v>
          </cell>
        </row>
        <row r="39">
          <cell r="A39" t="str">
            <v>OEMXS2</v>
          </cell>
          <cell r="B39">
            <v>120</v>
          </cell>
          <cell r="C39">
            <v>30</v>
          </cell>
          <cell r="D39">
            <v>102.96</v>
          </cell>
          <cell r="E39">
            <v>4.916666666666667</v>
          </cell>
          <cell r="F39">
            <v>4.7753172753172757E-2</v>
          </cell>
          <cell r="G39">
            <v>0</v>
          </cell>
        </row>
        <row r="40">
          <cell r="A40" t="str">
            <v>OEMXWA</v>
          </cell>
          <cell r="B40">
            <v>120</v>
          </cell>
          <cell r="C40">
            <v>120</v>
          </cell>
          <cell r="D40">
            <v>102.96</v>
          </cell>
          <cell r="E40">
            <v>25.972222222222221</v>
          </cell>
          <cell r="F40">
            <v>0.25225546058879394</v>
          </cell>
          <cell r="G40">
            <v>0</v>
          </cell>
        </row>
        <row r="41">
          <cell r="A41" t="str">
            <v>OEMXS2DEP</v>
          </cell>
          <cell r="B41">
            <v>15</v>
          </cell>
          <cell r="C41">
            <v>12</v>
          </cell>
          <cell r="D41">
            <v>8.1080000000000005</v>
          </cell>
          <cell r="E41">
            <v>0.33333333333333331</v>
          </cell>
          <cell r="F41">
            <v>4.1111659266567992E-2</v>
          </cell>
          <cell r="G41">
            <v>0</v>
          </cell>
        </row>
        <row r="42">
          <cell r="A42" t="str">
            <v>OEMXS2REC</v>
          </cell>
          <cell r="B42">
            <v>15</v>
          </cell>
          <cell r="C42">
            <v>14</v>
          </cell>
          <cell r="D42">
            <v>8.1080000000000005</v>
          </cell>
          <cell r="E42">
            <v>2.6111111111111112</v>
          </cell>
          <cell r="F42">
            <v>0.32204133092144932</v>
          </cell>
          <cell r="G42">
            <v>0</v>
          </cell>
        </row>
        <row r="43">
          <cell r="A43" t="str">
            <v>SAL120</v>
          </cell>
          <cell r="B43">
            <v>12</v>
          </cell>
          <cell r="C43">
            <v>12</v>
          </cell>
          <cell r="D43">
            <v>5.8760000000000003</v>
          </cell>
          <cell r="E43">
            <v>5.5555555555555552E-2</v>
          </cell>
          <cell r="F43">
            <v>9.454655472354587E-3</v>
          </cell>
          <cell r="G43">
            <v>0</v>
          </cell>
        </row>
        <row r="44">
          <cell r="A44" t="str">
            <v>TOTAL</v>
          </cell>
          <cell r="B44">
            <v>989</v>
          </cell>
          <cell r="C44">
            <v>799</v>
          </cell>
          <cell r="D44">
            <v>860.27199999999993</v>
          </cell>
          <cell r="E44">
            <v>128</v>
          </cell>
          <cell r="F44">
            <v>0.14879015009206392</v>
          </cell>
          <cell r="G44">
            <v>0</v>
          </cell>
        </row>
        <row r="45">
          <cell r="A45" t="str">
            <v>DE ENTRADA</v>
          </cell>
        </row>
        <row r="46">
          <cell r="A46" t="str">
            <v>TDMSIIC</v>
          </cell>
          <cell r="B46">
            <v>570</v>
          </cell>
          <cell r="C46">
            <v>570</v>
          </cell>
          <cell r="D46">
            <v>543.33000000000004</v>
          </cell>
          <cell r="E46">
            <v>27.166666666666668</v>
          </cell>
          <cell r="F46">
            <v>5.000030675034816E-2</v>
          </cell>
          <cell r="G46">
            <v>0</v>
          </cell>
        </row>
        <row r="47">
          <cell r="A47" t="str">
            <v>TDMWAIC</v>
          </cell>
          <cell r="B47">
            <v>630</v>
          </cell>
          <cell r="C47">
            <v>90</v>
          </cell>
          <cell r="D47">
            <v>603</v>
          </cell>
          <cell r="E47">
            <v>32.75</v>
          </cell>
          <cell r="F47">
            <v>5.4311774461028195E-2</v>
          </cell>
          <cell r="G47">
            <v>0</v>
          </cell>
        </row>
        <row r="48">
          <cell r="A48" t="str">
            <v>LIMA2IC</v>
          </cell>
          <cell r="B48">
            <v>210</v>
          </cell>
          <cell r="C48">
            <v>210</v>
          </cell>
          <cell r="D48">
            <v>189.42</v>
          </cell>
          <cell r="E48">
            <v>125.25</v>
          </cell>
          <cell r="F48">
            <v>0.66122901488755148</v>
          </cell>
          <cell r="G48">
            <v>0</v>
          </cell>
        </row>
        <row r="49">
          <cell r="A49" t="str">
            <v>IEMXS1</v>
          </cell>
          <cell r="B49">
            <v>55</v>
          </cell>
          <cell r="C49">
            <v>55</v>
          </cell>
          <cell r="D49">
            <v>42.408999999999999</v>
          </cell>
          <cell r="E49">
            <v>22.416666666666668</v>
          </cell>
          <cell r="F49">
            <v>0.52858276938071325</v>
          </cell>
          <cell r="G49">
            <v>0</v>
          </cell>
        </row>
        <row r="50">
          <cell r="A50" t="str">
            <v>IEMXS2</v>
          </cell>
          <cell r="B50">
            <v>60</v>
          </cell>
          <cell r="C50">
            <v>60</v>
          </cell>
          <cell r="D50">
            <v>46.95</v>
          </cell>
          <cell r="E50">
            <v>24.611111111111111</v>
          </cell>
          <cell r="F50">
            <v>0.52419831972547626</v>
          </cell>
          <cell r="G50">
            <v>0</v>
          </cell>
        </row>
        <row r="51">
          <cell r="A51" t="str">
            <v>IEMXWA</v>
          </cell>
          <cell r="B51">
            <v>120</v>
          </cell>
          <cell r="C51">
            <v>119</v>
          </cell>
          <cell r="D51">
            <v>102.96</v>
          </cell>
          <cell r="E51">
            <v>28.277777777777779</v>
          </cell>
          <cell r="F51">
            <v>0.27464819131485801</v>
          </cell>
          <cell r="G51">
            <v>0</v>
          </cell>
        </row>
        <row r="52">
          <cell r="A52" t="str">
            <v>TOTAL</v>
          </cell>
          <cell r="B52">
            <v>1645</v>
          </cell>
          <cell r="C52">
            <v>1104</v>
          </cell>
          <cell r="D52">
            <v>1528.0690000000002</v>
          </cell>
          <cell r="E52">
            <v>260.47222222222223</v>
          </cell>
          <cell r="F52">
            <v>0.17045841661745784</v>
          </cell>
          <cell r="G52">
            <v>0</v>
          </cell>
        </row>
        <row r="53">
          <cell r="A53" t="str">
            <v xml:space="preserve">  TWO-WAY</v>
          </cell>
        </row>
        <row r="54">
          <cell r="A54" t="str">
            <v>EMXSI1NWK</v>
          </cell>
          <cell r="B54">
            <v>30</v>
          </cell>
          <cell r="C54">
            <v>30</v>
          </cell>
          <cell r="D54">
            <v>20.337</v>
          </cell>
          <cell r="E54">
            <v>0.69444444444444442</v>
          </cell>
          <cell r="F54">
            <v>3.4146847836182548E-2</v>
          </cell>
          <cell r="G54">
            <v>0</v>
          </cell>
        </row>
        <row r="55">
          <cell r="A55" t="str">
            <v>EMXSI2NWK</v>
          </cell>
          <cell r="B55">
            <v>30</v>
          </cell>
          <cell r="C55">
            <v>30</v>
          </cell>
          <cell r="D55">
            <v>20.337</v>
          </cell>
          <cell r="E55">
            <v>0.69444444444444442</v>
          </cell>
          <cell r="F55">
            <v>3.4146847836182548E-2</v>
          </cell>
          <cell r="G55">
            <v>0</v>
          </cell>
        </row>
        <row r="56">
          <cell r="A56" t="str">
            <v>EMXWANWK</v>
          </cell>
          <cell r="B56">
            <v>30</v>
          </cell>
          <cell r="C56">
            <v>29</v>
          </cell>
          <cell r="D56">
            <v>20.337</v>
          </cell>
          <cell r="E56">
            <v>0</v>
          </cell>
          <cell r="F56">
            <v>0</v>
          </cell>
          <cell r="G56">
            <v>0</v>
          </cell>
        </row>
        <row r="57">
          <cell r="A57" t="str">
            <v>TOTAL</v>
          </cell>
          <cell r="B57">
            <v>90</v>
          </cell>
          <cell r="C57">
            <v>89</v>
          </cell>
          <cell r="D57">
            <v>61.010999999999996</v>
          </cell>
          <cell r="E57">
            <v>1.3888888888888888</v>
          </cell>
          <cell r="F57">
            <v>2.2764565224121697E-2</v>
          </cell>
          <cell r="G57">
            <v>0</v>
          </cell>
        </row>
        <row r="58">
          <cell r="A58" t="str">
            <v>CENTRO DE CONSERVACION : TRUJILLO</v>
          </cell>
        </row>
        <row r="59">
          <cell r="A59" t="str">
            <v>DE SALIDA</v>
          </cell>
          <cell r="F59" t="str">
            <v/>
          </cell>
        </row>
        <row r="60">
          <cell r="A60" t="str">
            <v>OCN</v>
          </cell>
          <cell r="B60">
            <v>172</v>
          </cell>
          <cell r="C60">
            <v>169</v>
          </cell>
          <cell r="D60">
            <v>152.71</v>
          </cell>
          <cell r="E60">
            <v>101.22222222222223</v>
          </cell>
          <cell r="F60">
            <v>0.66283951425723409</v>
          </cell>
          <cell r="G60">
            <v>0</v>
          </cell>
        </row>
        <row r="61">
          <cell r="A61" t="str">
            <v>OAXE</v>
          </cell>
          <cell r="B61">
            <v>45</v>
          </cell>
          <cell r="C61">
            <v>45</v>
          </cell>
          <cell r="D61">
            <v>33.432000000000002</v>
          </cell>
          <cell r="E61">
            <v>4.0555555555555554</v>
          </cell>
          <cell r="F61">
            <v>0.12130759618196803</v>
          </cell>
          <cell r="G61">
            <v>0</v>
          </cell>
        </row>
        <row r="62">
          <cell r="A62" t="str">
            <v>OEMXS1</v>
          </cell>
          <cell r="B62">
            <v>25</v>
          </cell>
          <cell r="C62">
            <v>25</v>
          </cell>
          <cell r="D62">
            <v>16.125</v>
          </cell>
          <cell r="E62">
            <v>22.888888888888889</v>
          </cell>
          <cell r="F62">
            <v>1.4194659776055125</v>
          </cell>
          <cell r="G62">
            <v>8</v>
          </cell>
        </row>
        <row r="63">
          <cell r="A63" t="str">
            <v>OEMXS1SERV</v>
          </cell>
          <cell r="B63">
            <v>5</v>
          </cell>
          <cell r="C63">
            <v>5</v>
          </cell>
          <cell r="D63">
            <v>1.3608</v>
          </cell>
          <cell r="E63">
            <v>0.47222222222222221</v>
          </cell>
          <cell r="F63">
            <v>0.34701809393167415</v>
          </cell>
          <cell r="G63">
            <v>0</v>
          </cell>
        </row>
        <row r="64">
          <cell r="A64" t="str">
            <v>OEMXS2</v>
          </cell>
          <cell r="B64">
            <v>30</v>
          </cell>
          <cell r="C64">
            <v>30</v>
          </cell>
          <cell r="D64">
            <v>20.337</v>
          </cell>
          <cell r="E64">
            <v>25.194444444444443</v>
          </cell>
          <cell r="F64">
            <v>1.2388476394967027</v>
          </cell>
          <cell r="G64">
            <v>6</v>
          </cell>
        </row>
        <row r="65">
          <cell r="A65" t="str">
            <v>OEMXWA</v>
          </cell>
          <cell r="B65">
            <v>30</v>
          </cell>
          <cell r="C65">
            <v>30</v>
          </cell>
          <cell r="D65">
            <v>20.337</v>
          </cell>
          <cell r="E65">
            <v>28.361111111111111</v>
          </cell>
          <cell r="F65">
            <v>1.3945572656296952</v>
          </cell>
          <cell r="G65">
            <v>10</v>
          </cell>
        </row>
        <row r="66">
          <cell r="A66" t="str">
            <v>OMOVIVOX</v>
          </cell>
          <cell r="B66">
            <v>45</v>
          </cell>
          <cell r="C66">
            <v>45</v>
          </cell>
          <cell r="D66">
            <v>33.432000000000002</v>
          </cell>
          <cell r="E66">
            <v>0</v>
          </cell>
          <cell r="F66">
            <v>0</v>
          </cell>
          <cell r="G66">
            <v>0</v>
          </cell>
        </row>
        <row r="67">
          <cell r="A67" t="str">
            <v>KONTAKTO</v>
          </cell>
          <cell r="B67">
            <v>6</v>
          </cell>
          <cell r="C67">
            <v>6</v>
          </cell>
          <cell r="D67">
            <v>1.909</v>
          </cell>
          <cell r="E67">
            <v>0</v>
          </cell>
          <cell r="F67">
            <v>0</v>
          </cell>
          <cell r="G67">
            <v>0</v>
          </cell>
        </row>
        <row r="68">
          <cell r="A68" t="str">
            <v>SAL120</v>
          </cell>
          <cell r="B68">
            <v>8</v>
          </cell>
          <cell r="C68">
            <v>8</v>
          </cell>
          <cell r="D68">
            <v>3.1276000000000002</v>
          </cell>
          <cell r="E68">
            <v>0.1111111111111111</v>
          </cell>
          <cell r="F68">
            <v>3.5525997925281716E-2</v>
          </cell>
          <cell r="G68">
            <v>0</v>
          </cell>
        </row>
        <row r="69">
          <cell r="A69" t="str">
            <v>TOTAL</v>
          </cell>
          <cell r="B69">
            <v>366</v>
          </cell>
          <cell r="C69">
            <v>363</v>
          </cell>
          <cell r="D69">
            <v>282.77039999999994</v>
          </cell>
          <cell r="E69">
            <v>182.3055555555556</v>
          </cell>
          <cell r="F69">
            <v>0.64471230212057429</v>
          </cell>
          <cell r="G69">
            <v>24</v>
          </cell>
        </row>
        <row r="70">
          <cell r="A70" t="str">
            <v>DE ENTRADA</v>
          </cell>
        </row>
        <row r="71">
          <cell r="A71" t="str">
            <v>ICN</v>
          </cell>
          <cell r="B71">
            <v>510</v>
          </cell>
          <cell r="C71">
            <v>510</v>
          </cell>
          <cell r="D71">
            <v>483.93</v>
          </cell>
          <cell r="E71">
            <v>311.88888888888891</v>
          </cell>
          <cell r="F71">
            <v>0.64449174237780027</v>
          </cell>
          <cell r="G71">
            <v>0</v>
          </cell>
        </row>
        <row r="72">
          <cell r="A72" t="str">
            <v>IAXE</v>
          </cell>
          <cell r="B72">
            <v>75</v>
          </cell>
          <cell r="C72">
            <v>75</v>
          </cell>
          <cell r="D72">
            <v>60.728000000000002</v>
          </cell>
          <cell r="E72">
            <v>53.083333333333336</v>
          </cell>
          <cell r="F72">
            <v>0.87411627804856629</v>
          </cell>
          <cell r="G72">
            <v>0</v>
          </cell>
        </row>
        <row r="73">
          <cell r="A73" t="str">
            <v>IEMXS1</v>
          </cell>
          <cell r="B73">
            <v>30</v>
          </cell>
          <cell r="C73">
            <v>30</v>
          </cell>
          <cell r="D73">
            <v>20.337</v>
          </cell>
          <cell r="E73">
            <v>21.805555555555557</v>
          </cell>
          <cell r="F73">
            <v>1.0722110220561321</v>
          </cell>
          <cell r="G73">
            <v>2</v>
          </cell>
        </row>
        <row r="74">
          <cell r="A74" t="str">
            <v>IEMXS2</v>
          </cell>
          <cell r="B74">
            <v>30</v>
          </cell>
          <cell r="C74">
            <v>30</v>
          </cell>
          <cell r="D74">
            <v>20.337</v>
          </cell>
          <cell r="E74">
            <v>16.222222222222221</v>
          </cell>
          <cell r="F74">
            <v>0.79767036545322423</v>
          </cell>
          <cell r="G74">
            <v>0</v>
          </cell>
        </row>
        <row r="75">
          <cell r="A75" t="str">
            <v>IEMXWA</v>
          </cell>
          <cell r="B75">
            <v>30</v>
          </cell>
          <cell r="C75">
            <v>30</v>
          </cell>
          <cell r="D75">
            <v>20.337</v>
          </cell>
          <cell r="E75">
            <v>19.194444444444443</v>
          </cell>
          <cell r="F75">
            <v>0.94381887419208554</v>
          </cell>
          <cell r="G75">
            <v>0</v>
          </cell>
        </row>
        <row r="76">
          <cell r="A76" t="str">
            <v>TOTAL</v>
          </cell>
          <cell r="B76">
            <v>675</v>
          </cell>
          <cell r="C76">
            <v>675</v>
          </cell>
          <cell r="D76">
            <v>605.66899999999998</v>
          </cell>
          <cell r="E76">
            <v>422.19444444444446</v>
          </cell>
          <cell r="F76">
            <v>0.69707124591888381</v>
          </cell>
          <cell r="G76">
            <v>2</v>
          </cell>
        </row>
        <row r="78">
          <cell r="A78" t="str">
            <v>CENTRO DE CONSERVACION : AREQUIPA</v>
          </cell>
        </row>
        <row r="79">
          <cell r="A79" t="str">
            <v>DE SALIDA</v>
          </cell>
        </row>
        <row r="80">
          <cell r="A80" t="str">
            <v>OAXEAR</v>
          </cell>
          <cell r="B80">
            <v>60</v>
          </cell>
          <cell r="C80">
            <v>60</v>
          </cell>
          <cell r="D80">
            <v>46.95</v>
          </cell>
          <cell r="E80">
            <v>13.166666666666666</v>
          </cell>
          <cell r="F80">
            <v>0.2804401845935392</v>
          </cell>
          <cell r="G80">
            <v>0</v>
          </cell>
        </row>
        <row r="81">
          <cell r="A81" t="str">
            <v>OAXEC</v>
          </cell>
          <cell r="B81">
            <v>60</v>
          </cell>
          <cell r="C81">
            <v>60</v>
          </cell>
          <cell r="D81">
            <v>46.95</v>
          </cell>
          <cell r="E81">
            <v>6.3888888888888893</v>
          </cell>
          <cell r="F81">
            <v>0.13607857058336292</v>
          </cell>
          <cell r="G81">
            <v>0</v>
          </cell>
        </row>
        <row r="82">
          <cell r="A82" t="str">
            <v>OCN</v>
          </cell>
          <cell r="B82">
            <v>169</v>
          </cell>
          <cell r="C82">
            <v>139</v>
          </cell>
          <cell r="D82">
            <v>149.82</v>
          </cell>
          <cell r="E82">
            <v>23.027777777777779</v>
          </cell>
          <cell r="F82">
            <v>0.15370296207300613</v>
          </cell>
          <cell r="G82">
            <v>0</v>
          </cell>
        </row>
        <row r="83">
          <cell r="A83" t="str">
            <v>OLDI</v>
          </cell>
          <cell r="B83">
            <v>10</v>
          </cell>
          <cell r="C83">
            <v>10</v>
          </cell>
          <cell r="D83">
            <v>4.4611999999999998</v>
          </cell>
          <cell r="E83">
            <v>0.3888888888888889</v>
          </cell>
          <cell r="F83">
            <v>8.7171363957878806E-2</v>
          </cell>
          <cell r="G83">
            <v>0</v>
          </cell>
        </row>
        <row r="84">
          <cell r="A84" t="str">
            <v>OCELUVOX</v>
          </cell>
          <cell r="B84">
            <v>60</v>
          </cell>
          <cell r="C84">
            <v>60</v>
          </cell>
          <cell r="D84">
            <v>46.95</v>
          </cell>
          <cell r="E84">
            <v>6.3888888888888893</v>
          </cell>
          <cell r="F84">
            <v>0.13607857058336292</v>
          </cell>
          <cell r="G84">
            <v>0</v>
          </cell>
        </row>
        <row r="85">
          <cell r="A85" t="str">
            <v>OEMXS1</v>
          </cell>
          <cell r="B85">
            <v>25</v>
          </cell>
          <cell r="C85">
            <v>25</v>
          </cell>
          <cell r="D85">
            <v>16.125</v>
          </cell>
          <cell r="E85">
            <v>0</v>
          </cell>
          <cell r="F85">
            <v>0</v>
          </cell>
          <cell r="G85">
            <v>0</v>
          </cell>
        </row>
        <row r="86">
          <cell r="A86" t="str">
            <v>OEMXS1SERV</v>
          </cell>
          <cell r="B86">
            <v>5</v>
          </cell>
          <cell r="C86">
            <v>5</v>
          </cell>
          <cell r="D86">
            <v>1.3608</v>
          </cell>
          <cell r="E86">
            <v>0.1388888888888889</v>
          </cell>
          <cell r="F86">
            <v>0.10206414527402181</v>
          </cell>
          <cell r="G86">
            <v>0</v>
          </cell>
        </row>
        <row r="87">
          <cell r="A87" t="str">
            <v>OEMXS2</v>
          </cell>
          <cell r="B87">
            <v>30</v>
          </cell>
          <cell r="C87">
            <v>30</v>
          </cell>
          <cell r="D87">
            <v>20.337</v>
          </cell>
          <cell r="E87">
            <v>0</v>
          </cell>
          <cell r="F87">
            <v>0</v>
          </cell>
          <cell r="G87">
            <v>0</v>
          </cell>
        </row>
        <row r="88">
          <cell r="A88" t="str">
            <v>OEMXWA</v>
          </cell>
          <cell r="B88">
            <v>30</v>
          </cell>
          <cell r="C88">
            <v>30</v>
          </cell>
          <cell r="D88">
            <v>20.337</v>
          </cell>
          <cell r="E88">
            <v>1.0277777777777777</v>
          </cell>
          <cell r="F88">
            <v>5.0537334797550161E-2</v>
          </cell>
          <cell r="G88">
            <v>0</v>
          </cell>
        </row>
        <row r="89">
          <cell r="A89" t="str">
            <v>SAL120</v>
          </cell>
          <cell r="B89">
            <v>6</v>
          </cell>
          <cell r="C89">
            <v>6</v>
          </cell>
          <cell r="D89">
            <v>1.909</v>
          </cell>
          <cell r="E89">
            <v>0</v>
          </cell>
          <cell r="F89">
            <v>0</v>
          </cell>
          <cell r="G89">
            <v>0</v>
          </cell>
        </row>
        <row r="90">
          <cell r="A90" t="str">
            <v>TOTAL</v>
          </cell>
          <cell r="B90">
            <v>455</v>
          </cell>
          <cell r="C90">
            <v>425</v>
          </cell>
          <cell r="D90">
            <v>355.19999999999993</v>
          </cell>
          <cell r="E90">
            <v>50.527777777777779</v>
          </cell>
          <cell r="F90">
            <v>0.14225162662662666</v>
          </cell>
          <cell r="G90">
            <v>0</v>
          </cell>
        </row>
        <row r="91">
          <cell r="A91" t="str">
            <v>DE ENTRADA</v>
          </cell>
        </row>
        <row r="92">
          <cell r="A92" t="str">
            <v>ICN</v>
          </cell>
          <cell r="B92">
            <v>355</v>
          </cell>
          <cell r="C92">
            <v>355</v>
          </cell>
          <cell r="D92">
            <v>331.06</v>
          </cell>
          <cell r="E92">
            <v>43.694444444444443</v>
          </cell>
          <cell r="F92">
            <v>0.13198346053417642</v>
          </cell>
          <cell r="G92">
            <v>0</v>
          </cell>
        </row>
        <row r="93">
          <cell r="A93" t="str">
            <v>IAXEAR</v>
          </cell>
          <cell r="B93">
            <v>30</v>
          </cell>
          <cell r="C93">
            <v>30</v>
          </cell>
          <cell r="D93">
            <v>20.337</v>
          </cell>
          <cell r="E93">
            <v>0</v>
          </cell>
          <cell r="F93">
            <v>0</v>
          </cell>
          <cell r="G93">
            <v>0</v>
          </cell>
        </row>
        <row r="94">
          <cell r="A94" t="str">
            <v>IAXEC</v>
          </cell>
          <cell r="B94">
            <v>30</v>
          </cell>
          <cell r="C94">
            <v>30</v>
          </cell>
          <cell r="D94">
            <v>20.337</v>
          </cell>
          <cell r="E94">
            <v>0</v>
          </cell>
          <cell r="F94">
            <v>0</v>
          </cell>
          <cell r="G94">
            <v>0</v>
          </cell>
        </row>
        <row r="95">
          <cell r="A95" t="str">
            <v>IEMXS1</v>
          </cell>
          <cell r="B95">
            <v>30</v>
          </cell>
          <cell r="C95">
            <v>30</v>
          </cell>
          <cell r="D95">
            <v>20.337</v>
          </cell>
          <cell r="E95">
            <v>0</v>
          </cell>
          <cell r="F95">
            <v>0</v>
          </cell>
          <cell r="G95">
            <v>0</v>
          </cell>
        </row>
        <row r="96">
          <cell r="A96" t="str">
            <v>IEMXS2</v>
          </cell>
          <cell r="B96">
            <v>30</v>
          </cell>
          <cell r="C96">
            <v>30</v>
          </cell>
          <cell r="D96">
            <v>20.337</v>
          </cell>
          <cell r="E96">
            <v>4.5</v>
          </cell>
          <cell r="F96">
            <v>0.22127157397846289</v>
          </cell>
          <cell r="G96">
            <v>0</v>
          </cell>
        </row>
        <row r="97">
          <cell r="A97" t="str">
            <v>IEMXWA</v>
          </cell>
          <cell r="B97">
            <v>30</v>
          </cell>
          <cell r="C97">
            <v>30</v>
          </cell>
          <cell r="D97">
            <v>20.337</v>
          </cell>
          <cell r="E97">
            <v>9</v>
          </cell>
          <cell r="F97">
            <v>0.44254314795692579</v>
          </cell>
          <cell r="G97">
            <v>0</v>
          </cell>
        </row>
        <row r="98">
          <cell r="A98" t="str">
            <v>TOTAL</v>
          </cell>
          <cell r="B98">
            <v>505</v>
          </cell>
          <cell r="C98">
            <v>505</v>
          </cell>
          <cell r="D98">
            <v>432.74499999999995</v>
          </cell>
          <cell r="E98">
            <v>57.194444444444443</v>
          </cell>
          <cell r="F98">
            <v>0.13216662109196975</v>
          </cell>
          <cell r="G98">
            <v>0</v>
          </cell>
        </row>
        <row r="100">
          <cell r="A100" t="str">
            <v>CENTRO DE CONSERVACION : IQUITOS</v>
          </cell>
        </row>
        <row r="101">
          <cell r="A101" t="str">
            <v>DE SALIDA</v>
          </cell>
        </row>
        <row r="102">
          <cell r="A102" t="str">
            <v>OAXE</v>
          </cell>
          <cell r="B102">
            <v>36</v>
          </cell>
          <cell r="C102">
            <v>35</v>
          </cell>
          <cell r="D102">
            <v>25.507000000000001</v>
          </cell>
          <cell r="E102">
            <v>11.5</v>
          </cell>
          <cell r="F102">
            <v>0.45085662759242556</v>
          </cell>
          <cell r="G102">
            <v>0</v>
          </cell>
        </row>
        <row r="103">
          <cell r="A103" t="str">
            <v>OMOVI</v>
          </cell>
          <cell r="B103">
            <v>13</v>
          </cell>
          <cell r="C103">
            <v>13</v>
          </cell>
          <cell r="D103">
            <v>6.6070000000000002</v>
          </cell>
          <cell r="E103">
            <v>0.44444444444444442</v>
          </cell>
          <cell r="F103">
            <v>6.7268721726115394E-2</v>
          </cell>
          <cell r="G103">
            <v>0</v>
          </cell>
        </row>
        <row r="104">
          <cell r="A104" t="str">
            <v>SAL120</v>
          </cell>
          <cell r="B104">
            <v>4</v>
          </cell>
          <cell r="C104">
            <v>4</v>
          </cell>
          <cell r="D104">
            <v>0.86939999999999995</v>
          </cell>
          <cell r="E104">
            <v>0</v>
          </cell>
          <cell r="F104">
            <v>0</v>
          </cell>
          <cell r="G104">
            <v>0</v>
          </cell>
        </row>
        <row r="105">
          <cell r="A105" t="str">
            <v>TOTAL</v>
          </cell>
          <cell r="B105">
            <v>53</v>
          </cell>
          <cell r="C105">
            <v>52</v>
          </cell>
          <cell r="D105">
            <v>32.983400000000003</v>
          </cell>
          <cell r="E105">
            <v>11.944444444444445</v>
          </cell>
          <cell r="F105">
            <v>0.36213502684515375</v>
          </cell>
          <cell r="G105">
            <v>0</v>
          </cell>
        </row>
        <row r="106">
          <cell r="A106" t="str">
            <v>DE ENTRADA</v>
          </cell>
        </row>
        <row r="107">
          <cell r="A107" t="str">
            <v>IAXE</v>
          </cell>
          <cell r="B107">
            <v>50</v>
          </cell>
          <cell r="C107">
            <v>50</v>
          </cell>
          <cell r="D107">
            <v>37.901000000000003</v>
          </cell>
          <cell r="E107">
            <v>26.361111111111111</v>
          </cell>
          <cell r="F107">
            <v>0.69552547719350699</v>
          </cell>
          <cell r="G107">
            <v>0</v>
          </cell>
        </row>
        <row r="108">
          <cell r="A108" t="str">
            <v>TOTAL</v>
          </cell>
          <cell r="B108">
            <v>50</v>
          </cell>
          <cell r="C108">
            <v>50</v>
          </cell>
          <cell r="D108">
            <v>37.901000000000003</v>
          </cell>
          <cell r="E108">
            <v>26.361111111111111</v>
          </cell>
          <cell r="F108">
            <v>0.69552547719350699</v>
          </cell>
          <cell r="G108">
            <v>0</v>
          </cell>
        </row>
        <row r="110">
          <cell r="A110" t="str">
            <v>CENTRO DE CONSERVACION : PUCALLPA</v>
          </cell>
        </row>
        <row r="111">
          <cell r="A111" t="str">
            <v>DE SALIDA</v>
          </cell>
        </row>
        <row r="112">
          <cell r="A112" t="str">
            <v>OAXE</v>
          </cell>
          <cell r="B112">
            <v>0</v>
          </cell>
          <cell r="C112">
            <v>0</v>
          </cell>
          <cell r="D112">
            <v>0</v>
          </cell>
          <cell r="E112">
            <v>0</v>
          </cell>
          <cell r="F112">
            <v>0</v>
          </cell>
          <cell r="G112">
            <v>0</v>
          </cell>
        </row>
        <row r="113">
          <cell r="A113" t="str">
            <v>OMOVI</v>
          </cell>
          <cell r="B113">
            <v>0</v>
          </cell>
          <cell r="C113">
            <v>0</v>
          </cell>
          <cell r="D113">
            <v>0</v>
          </cell>
          <cell r="E113">
            <v>0</v>
          </cell>
          <cell r="F113">
            <v>0</v>
          </cell>
          <cell r="G113">
            <v>0</v>
          </cell>
        </row>
        <row r="114">
          <cell r="A114" t="str">
            <v>SAL120</v>
          </cell>
          <cell r="B114">
            <v>0</v>
          </cell>
          <cell r="C114">
            <v>0</v>
          </cell>
          <cell r="D114">
            <v>0</v>
          </cell>
          <cell r="E114">
            <v>0</v>
          </cell>
          <cell r="F114">
            <v>0</v>
          </cell>
          <cell r="G114">
            <v>0</v>
          </cell>
        </row>
        <row r="115">
          <cell r="A115" t="str">
            <v>TOTAL</v>
          </cell>
          <cell r="B115">
            <v>0</v>
          </cell>
          <cell r="C115">
            <v>0</v>
          </cell>
          <cell r="D115">
            <v>0</v>
          </cell>
          <cell r="E115">
            <v>0</v>
          </cell>
          <cell r="F115">
            <v>0</v>
          </cell>
          <cell r="G115">
            <v>0</v>
          </cell>
        </row>
        <row r="116">
          <cell r="A116" t="str">
            <v>DE ENTRADA</v>
          </cell>
        </row>
        <row r="117">
          <cell r="A117" t="str">
            <v>IAXE</v>
          </cell>
          <cell r="B117">
            <v>0</v>
          </cell>
          <cell r="C117">
            <v>0</v>
          </cell>
          <cell r="D117">
            <v>0</v>
          </cell>
          <cell r="E117">
            <v>0</v>
          </cell>
          <cell r="F117">
            <v>0</v>
          </cell>
          <cell r="G117">
            <v>0</v>
          </cell>
        </row>
        <row r="118">
          <cell r="A118" t="str">
            <v>TOTAL</v>
          </cell>
          <cell r="B118">
            <v>0</v>
          </cell>
          <cell r="C118">
            <v>0</v>
          </cell>
          <cell r="D118">
            <v>0</v>
          </cell>
          <cell r="E118">
            <v>0</v>
          </cell>
          <cell r="F118">
            <v>0</v>
          </cell>
          <cell r="G118">
            <v>0</v>
          </cell>
        </row>
        <row r="120">
          <cell r="A120" t="str">
            <v>CENTRO DE CONSERVACION : TARAPOTO</v>
          </cell>
        </row>
        <row r="121">
          <cell r="A121" t="str">
            <v>DE SALIDA</v>
          </cell>
        </row>
        <row r="122">
          <cell r="A122" t="str">
            <v>OAXE</v>
          </cell>
          <cell r="B122">
            <v>25</v>
          </cell>
          <cell r="C122">
            <v>25</v>
          </cell>
          <cell r="D122">
            <v>16.125</v>
          </cell>
          <cell r="E122">
            <v>4.666666666666667</v>
          </cell>
          <cell r="F122">
            <v>0.289405684754522</v>
          </cell>
          <cell r="G122">
            <v>0</v>
          </cell>
        </row>
        <row r="123">
          <cell r="A123" t="str">
            <v>OMOVI</v>
          </cell>
          <cell r="B123">
            <v>20</v>
          </cell>
          <cell r="C123">
            <v>20</v>
          </cell>
          <cell r="D123">
            <v>12.031000000000001</v>
          </cell>
          <cell r="E123">
            <v>8.3333333333333329E-2</v>
          </cell>
          <cell r="F123">
            <v>6.9265508547363746E-3</v>
          </cell>
          <cell r="G123">
            <v>0</v>
          </cell>
        </row>
        <row r="124">
          <cell r="A124" t="str">
            <v>SAL120</v>
          </cell>
          <cell r="B124">
            <v>4</v>
          </cell>
          <cell r="C124">
            <v>4</v>
          </cell>
          <cell r="D124">
            <v>0.86939999999999995</v>
          </cell>
          <cell r="E124">
            <v>0</v>
          </cell>
          <cell r="F124">
            <v>0</v>
          </cell>
          <cell r="G124">
            <v>0</v>
          </cell>
        </row>
        <row r="125">
          <cell r="A125" t="str">
            <v>TOTAL</v>
          </cell>
          <cell r="B125">
            <v>49</v>
          </cell>
          <cell r="C125">
            <v>49</v>
          </cell>
          <cell r="D125">
            <v>29.025399999999998</v>
          </cell>
          <cell r="E125">
            <v>4.75</v>
          </cell>
          <cell r="F125">
            <v>0.16364976882316867</v>
          </cell>
          <cell r="G125">
            <v>0</v>
          </cell>
        </row>
        <row r="126">
          <cell r="A126" t="str">
            <v>DE ENTRADA</v>
          </cell>
        </row>
        <row r="127">
          <cell r="A127" t="str">
            <v>IAXE</v>
          </cell>
          <cell r="B127">
            <v>30</v>
          </cell>
          <cell r="C127">
            <v>30</v>
          </cell>
          <cell r="D127">
            <v>20.337</v>
          </cell>
          <cell r="E127">
            <v>11.555555555555555</v>
          </cell>
          <cell r="F127">
            <v>0.56820354799407757</v>
          </cell>
          <cell r="G127">
            <v>0</v>
          </cell>
        </row>
        <row r="128">
          <cell r="A128" t="str">
            <v>TOTAL</v>
          </cell>
          <cell r="B128">
            <v>30</v>
          </cell>
          <cell r="C128">
            <v>30</v>
          </cell>
          <cell r="D128">
            <v>20.337</v>
          </cell>
          <cell r="E128">
            <v>11.555555555555555</v>
          </cell>
          <cell r="F128">
            <v>0.56820354799407757</v>
          </cell>
          <cell r="G128">
            <v>0</v>
          </cell>
        </row>
      </sheetData>
      <sheetData sheetId="4" refreshError="1"/>
      <sheetData sheetId="5" refreshError="1">
        <row r="2">
          <cell r="A2" t="str">
            <v>RESUMEN DE CALIDAD DE SERVICIO DE TELEFONIA MOVIL</v>
          </cell>
        </row>
        <row r="3">
          <cell r="A3" t="str">
            <v>C.C.C.   AREQUIPA</v>
          </cell>
        </row>
        <row r="4">
          <cell r="A4">
            <v>36217</v>
          </cell>
        </row>
        <row r="5">
          <cell r="A5" t="str">
            <v/>
          </cell>
          <cell r="B5" t="str">
            <v/>
          </cell>
        </row>
        <row r="6">
          <cell r="C6" t="str">
            <v>OK</v>
          </cell>
          <cell r="E6" t="str">
            <v>RED MOVIL</v>
          </cell>
          <cell r="G6" t="str">
            <v>RED FIJA</v>
          </cell>
          <cell r="I6" t="str">
            <v>OTROS</v>
          </cell>
          <cell r="K6" t="str">
            <v>ABNDO</v>
          </cell>
          <cell r="M6" t="str">
            <v>INTENTOS</v>
          </cell>
        </row>
        <row r="7">
          <cell r="C7" t="str">
            <v>%</v>
          </cell>
          <cell r="E7" t="str">
            <v>%</v>
          </cell>
          <cell r="G7" t="str">
            <v>%</v>
          </cell>
          <cell r="I7" t="str">
            <v>%</v>
          </cell>
          <cell r="K7" t="str">
            <v>%</v>
          </cell>
          <cell r="M7" t="str">
            <v>%</v>
          </cell>
        </row>
        <row r="8">
          <cell r="A8" t="str">
            <v>Efectivas reales</v>
          </cell>
          <cell r="C8">
            <v>4314</v>
          </cell>
          <cell r="D8">
            <v>0.86073423782920988</v>
          </cell>
        </row>
        <row r="9">
          <cell r="A9" t="str">
            <v>Fallo Handoff</v>
          </cell>
          <cell r="E9">
            <v>148</v>
          </cell>
          <cell r="F9">
            <v>2.9529130087789304E-2</v>
          </cell>
        </row>
        <row r="10">
          <cell r="A10" t="str">
            <v>Perdida portadora</v>
          </cell>
          <cell r="E10">
            <v>4</v>
          </cell>
          <cell r="F10">
            <v>7.9808459696727857E-4</v>
          </cell>
        </row>
        <row r="11">
          <cell r="A11" t="str">
            <v xml:space="preserve">Congestion RTB        </v>
          </cell>
          <cell r="G11">
            <v>10</v>
          </cell>
          <cell r="H11">
            <v>1.9952114924181963E-3</v>
          </cell>
        </row>
        <row r="12">
          <cell r="A12" t="str">
            <v>Fallo Senalizacion</v>
          </cell>
          <cell r="G12">
            <v>9</v>
          </cell>
          <cell r="H12">
            <v>1.7956903431763766E-3</v>
          </cell>
        </row>
        <row r="13">
          <cell r="A13" t="str">
            <v xml:space="preserve">Otros                 </v>
          </cell>
          <cell r="I13">
            <v>0</v>
          </cell>
          <cell r="J13">
            <v>0</v>
          </cell>
        </row>
        <row r="14">
          <cell r="A14" t="str">
            <v xml:space="preserve">Perdida de SAT              </v>
          </cell>
          <cell r="E14">
            <v>25</v>
          </cell>
          <cell r="F14">
            <v>4.9880287310454909E-3</v>
          </cell>
        </row>
        <row r="15">
          <cell r="A15" t="str">
            <v>Fallo Senalizacion</v>
          </cell>
          <cell r="E15">
            <v>9</v>
          </cell>
          <cell r="F15">
            <v>1.7956903431763766E-3</v>
          </cell>
        </row>
        <row r="16">
          <cell r="A16" t="str">
            <v xml:space="preserve">Congestion </v>
          </cell>
          <cell r="E16">
            <v>0</v>
          </cell>
          <cell r="F16">
            <v>0</v>
          </cell>
        </row>
        <row r="17">
          <cell r="A17" t="str">
            <v xml:space="preserve">Otros                 </v>
          </cell>
          <cell r="E17">
            <v>0</v>
          </cell>
          <cell r="F17">
            <v>0</v>
          </cell>
        </row>
        <row r="18">
          <cell r="A18" t="str">
            <v>Marcacion Incorrecta</v>
          </cell>
          <cell r="K18">
            <v>22</v>
          </cell>
          <cell r="L18">
            <v>4.3894652833200319E-3</v>
          </cell>
        </row>
        <row r="19">
          <cell r="A19" t="str">
            <v>Movil Origen No Autenticado</v>
          </cell>
          <cell r="K19">
            <v>16</v>
          </cell>
          <cell r="L19">
            <v>3.1923383878691143E-3</v>
          </cell>
        </row>
        <row r="20">
          <cell r="A20" t="str">
            <v>Num. no Existe</v>
          </cell>
          <cell r="K20">
            <v>102</v>
          </cell>
          <cell r="L20">
            <v>2.0351157222665603E-2</v>
          </cell>
        </row>
        <row r="21">
          <cell r="A21" t="str">
            <v>Movil Destino No Autenticado</v>
          </cell>
          <cell r="K21">
            <v>11</v>
          </cell>
          <cell r="L21">
            <v>2.1947326416600159E-3</v>
          </cell>
        </row>
        <row r="22">
          <cell r="A22" t="str">
            <v>Fallo Movil Origen</v>
          </cell>
          <cell r="E22">
            <v>0</v>
          </cell>
          <cell r="F22">
            <v>0</v>
          </cell>
        </row>
        <row r="23">
          <cell r="A23" t="str">
            <v xml:space="preserve">Otros                  </v>
          </cell>
          <cell r="K23">
            <v>0</v>
          </cell>
          <cell r="L23">
            <v>0</v>
          </cell>
        </row>
        <row r="24">
          <cell r="A24" t="str">
            <v>Telef. Ocupado</v>
          </cell>
          <cell r="K24">
            <v>78</v>
          </cell>
          <cell r="L24">
            <v>1.5562649640861931E-2</v>
          </cell>
        </row>
        <row r="25">
          <cell r="A25" t="str">
            <v xml:space="preserve">No Contesta         </v>
          </cell>
          <cell r="K25">
            <v>36</v>
          </cell>
          <cell r="L25">
            <v>7.1827613727055064E-3</v>
          </cell>
        </row>
        <row r="26">
          <cell r="A26" t="str">
            <v>Fallo Movil Destino</v>
          </cell>
          <cell r="E26">
            <v>0</v>
          </cell>
          <cell r="F26">
            <v>0</v>
          </cell>
        </row>
        <row r="27">
          <cell r="A27" t="str">
            <v>Apagado-Fuera cobertura</v>
          </cell>
          <cell r="K27">
            <v>228</v>
          </cell>
          <cell r="L27">
            <v>4.5490822027134878E-2</v>
          </cell>
        </row>
        <row r="28">
          <cell r="A28" t="str">
            <v xml:space="preserve">Otros </v>
          </cell>
          <cell r="K28">
            <v>0</v>
          </cell>
          <cell r="L28">
            <v>0</v>
          </cell>
        </row>
        <row r="29">
          <cell r="A29" t="str">
            <v>TOTAL</v>
          </cell>
          <cell r="C29">
            <v>4314</v>
          </cell>
          <cell r="E29">
            <v>186</v>
          </cell>
          <cell r="G29">
            <v>19</v>
          </cell>
          <cell r="I29">
            <v>0</v>
          </cell>
          <cell r="K29">
            <v>493</v>
          </cell>
          <cell r="M29">
            <v>5012</v>
          </cell>
        </row>
        <row r="30">
          <cell r="D30">
            <v>0.86073423782920988</v>
          </cell>
          <cell r="F30">
            <v>3.7110933758978448E-2</v>
          </cell>
          <cell r="H30">
            <v>3.7909018355945729E-3</v>
          </cell>
          <cell r="J30">
            <v>0</v>
          </cell>
          <cell r="L30">
            <v>9.8363926576217078E-2</v>
          </cell>
          <cell r="M30">
            <v>1</v>
          </cell>
        </row>
      </sheetData>
      <sheetData sheetId="6" refreshError="1">
        <row r="2">
          <cell r="A2" t="str">
            <v>RESUMEN DE CALIDAD DE SERVICIO DE TELEFONIA MOVIL</v>
          </cell>
        </row>
        <row r="3">
          <cell r="A3" t="str">
            <v>C.C.C. IQUITOS</v>
          </cell>
        </row>
        <row r="4">
          <cell r="A4">
            <v>36217</v>
          </cell>
        </row>
        <row r="5">
          <cell r="A5" t="str">
            <v/>
          </cell>
          <cell r="B5" t="str">
            <v/>
          </cell>
        </row>
        <row r="6">
          <cell r="C6" t="str">
            <v>OK</v>
          </cell>
          <cell r="E6" t="str">
            <v>RED MOVIL</v>
          </cell>
          <cell r="G6" t="str">
            <v>RED FIJA</v>
          </cell>
          <cell r="I6" t="str">
            <v>OTROS</v>
          </cell>
          <cell r="K6" t="str">
            <v>ABNDO</v>
          </cell>
          <cell r="M6" t="str">
            <v>INTENTOS</v>
          </cell>
        </row>
        <row r="7">
          <cell r="C7" t="str">
            <v>%</v>
          </cell>
          <cell r="E7" t="str">
            <v>%</v>
          </cell>
          <cell r="G7" t="str">
            <v>%</v>
          </cell>
          <cell r="I7" t="str">
            <v>%</v>
          </cell>
          <cell r="K7" t="str">
            <v>%</v>
          </cell>
          <cell r="M7" t="str">
            <v>%</v>
          </cell>
        </row>
        <row r="8">
          <cell r="A8" t="str">
            <v>Efectivas reales</v>
          </cell>
          <cell r="C8">
            <v>1178</v>
          </cell>
          <cell r="D8">
            <v>0.6966292134831461</v>
          </cell>
        </row>
        <row r="9">
          <cell r="A9" t="str">
            <v>Fallo Handoff</v>
          </cell>
          <cell r="E9">
            <v>22</v>
          </cell>
          <cell r="F9">
            <v>1.3010053222945003E-2</v>
          </cell>
        </row>
        <row r="10">
          <cell r="A10" t="str">
            <v>Perdida portadora</v>
          </cell>
          <cell r="E10">
            <v>0</v>
          </cell>
          <cell r="F10">
            <v>0</v>
          </cell>
        </row>
        <row r="11">
          <cell r="A11" t="str">
            <v xml:space="preserve">Congestion RTB        </v>
          </cell>
          <cell r="G11">
            <v>13</v>
          </cell>
          <cell r="H11">
            <v>7.68775872264932E-3</v>
          </cell>
        </row>
        <row r="12">
          <cell r="A12" t="str">
            <v>Fallo Senalizacion</v>
          </cell>
          <cell r="G12">
            <v>1</v>
          </cell>
          <cell r="H12">
            <v>5.9136605558840927E-4</v>
          </cell>
        </row>
        <row r="13">
          <cell r="A13" t="str">
            <v xml:space="preserve">Otros                 </v>
          </cell>
          <cell r="I13">
            <v>0</v>
          </cell>
          <cell r="J13">
            <v>0</v>
          </cell>
        </row>
        <row r="14">
          <cell r="A14" t="str">
            <v xml:space="preserve">Perdida de SAT              </v>
          </cell>
          <cell r="E14">
            <v>8</v>
          </cell>
          <cell r="F14">
            <v>4.7309284447072742E-3</v>
          </cell>
        </row>
        <row r="15">
          <cell r="A15" t="str">
            <v>Fallo Senalizacion</v>
          </cell>
          <cell r="E15">
            <v>1</v>
          </cell>
          <cell r="F15">
            <v>5.9136605558840927E-4</v>
          </cell>
        </row>
        <row r="16">
          <cell r="A16" t="str">
            <v xml:space="preserve">Congestion </v>
          </cell>
          <cell r="E16">
            <v>0</v>
          </cell>
          <cell r="F16">
            <v>0</v>
          </cell>
        </row>
        <row r="17">
          <cell r="A17" t="str">
            <v xml:space="preserve">Otros                 </v>
          </cell>
          <cell r="E17">
            <v>0</v>
          </cell>
          <cell r="F17">
            <v>0</v>
          </cell>
        </row>
        <row r="18">
          <cell r="A18" t="str">
            <v>Marcacion Incorrecta</v>
          </cell>
          <cell r="K18">
            <v>14</v>
          </cell>
          <cell r="L18">
            <v>8.27912477823773E-3</v>
          </cell>
        </row>
        <row r="19">
          <cell r="A19" t="str">
            <v>Movil Origen No Autenticado</v>
          </cell>
          <cell r="K19">
            <v>30</v>
          </cell>
          <cell r="L19">
            <v>1.7740981667652277E-2</v>
          </cell>
        </row>
        <row r="20">
          <cell r="A20" t="str">
            <v>Num. no Existe</v>
          </cell>
          <cell r="K20">
            <v>92</v>
          </cell>
          <cell r="L20">
            <v>5.4405677114133646E-2</v>
          </cell>
        </row>
        <row r="21">
          <cell r="A21" t="str">
            <v>Movil Destino No Autenticado</v>
          </cell>
          <cell r="K21">
            <v>35</v>
          </cell>
          <cell r="L21">
            <v>2.0697811945594322E-2</v>
          </cell>
        </row>
        <row r="22">
          <cell r="A22" t="str">
            <v xml:space="preserve">Otros                  </v>
          </cell>
          <cell r="K22">
            <v>1</v>
          </cell>
          <cell r="L22">
            <v>5.9136605558840927E-4</v>
          </cell>
        </row>
        <row r="23">
          <cell r="A23" t="str">
            <v>Telef. Ocupado</v>
          </cell>
          <cell r="K23">
            <v>90</v>
          </cell>
          <cell r="L23">
            <v>5.322294500295683E-2</v>
          </cell>
        </row>
        <row r="24">
          <cell r="A24" t="str">
            <v xml:space="preserve">No Contesta         </v>
          </cell>
          <cell r="K24">
            <v>15</v>
          </cell>
          <cell r="L24">
            <v>8.8704908338261383E-3</v>
          </cell>
        </row>
        <row r="25">
          <cell r="A25" t="str">
            <v>Fallo Movil Destino</v>
          </cell>
          <cell r="E25">
            <v>1</v>
          </cell>
          <cell r="F25">
            <v>5.9136605558840927E-4</v>
          </cell>
        </row>
        <row r="26">
          <cell r="A26" t="str">
            <v>Apagado-Fuera cobertura</v>
          </cell>
          <cell r="K26">
            <v>190</v>
          </cell>
          <cell r="L26">
            <v>0.11235955056179775</v>
          </cell>
        </row>
        <row r="27">
          <cell r="A27" t="str">
            <v xml:space="preserve">Otros </v>
          </cell>
          <cell r="K27">
            <v>0</v>
          </cell>
          <cell r="L27">
            <v>0</v>
          </cell>
        </row>
        <row r="28">
          <cell r="A28" t="str">
            <v>TOTAL</v>
          </cell>
          <cell r="C28">
            <v>1178</v>
          </cell>
          <cell r="E28">
            <v>32</v>
          </cell>
          <cell r="G28">
            <v>14</v>
          </cell>
          <cell r="I28">
            <v>0</v>
          </cell>
          <cell r="K28">
            <v>467</v>
          </cell>
          <cell r="M28">
            <v>1691</v>
          </cell>
        </row>
        <row r="29">
          <cell r="D29">
            <v>0.6966292134831461</v>
          </cell>
          <cell r="F29">
            <v>1.8923713778829097E-2</v>
          </cell>
          <cell r="H29">
            <v>8.27912477823773E-3</v>
          </cell>
          <cell r="J29">
            <v>0</v>
          </cell>
          <cell r="L29">
            <v>0.27616794795978711</v>
          </cell>
          <cell r="M29">
            <v>1</v>
          </cell>
        </row>
      </sheetData>
      <sheetData sheetId="7" refreshError="1">
        <row r="1">
          <cell r="A1" t="str">
            <v>ESQUEMA DE CALIDAD DE SERVICIO DE TELEFONIA MOVIL</v>
          </cell>
        </row>
        <row r="2">
          <cell r="A2">
            <v>36217</v>
          </cell>
        </row>
        <row r="7">
          <cell r="A7">
            <v>0</v>
          </cell>
        </row>
        <row r="8">
          <cell r="A8" t="str">
            <v>1.  INTENTOS</v>
          </cell>
        </row>
        <row r="9">
          <cell r="A9">
            <v>0</v>
          </cell>
          <cell r="B9">
            <v>1</v>
          </cell>
        </row>
        <row r="10">
          <cell r="A10" t="str">
            <v xml:space="preserve">2. TOMARON  </v>
          </cell>
        </row>
        <row r="11">
          <cell r="A11" t="str">
            <v xml:space="preserve">    CANAL</v>
          </cell>
        </row>
        <row r="12">
          <cell r="F12">
            <v>0.29409391983695654</v>
          </cell>
        </row>
        <row r="13">
          <cell r="C13">
            <v>0.96501358695652173</v>
          </cell>
        </row>
        <row r="14">
          <cell r="A14" t="str">
            <v>3. VALORIZADAS</v>
          </cell>
        </row>
        <row r="16">
          <cell r="A16" t="str">
            <v>5. CULMINARON</v>
          </cell>
          <cell r="D16">
            <v>0.71136209239130432</v>
          </cell>
        </row>
        <row r="18">
          <cell r="E18">
            <v>0.68202275815217395</v>
          </cell>
        </row>
      </sheetData>
      <sheetData sheetId="8" refreshError="1">
        <row r="2">
          <cell r="F2">
            <v>36217</v>
          </cell>
        </row>
        <row r="3">
          <cell r="F3" t="str">
            <v>Hora : 11:00 a 12:00</v>
          </cell>
        </row>
        <row r="7">
          <cell r="A7" t="str">
            <v>ESTRUCTURA TRAFICO RED CELULAR</v>
          </cell>
        </row>
        <row r="8">
          <cell r="A8" t="str">
            <v>TRAFICO (ERLANGS) - LIMA</v>
          </cell>
        </row>
        <row r="11">
          <cell r="B11" t="str">
            <v>LLAMADAS</v>
          </cell>
          <cell r="C11" t="str">
            <v>LOCAL</v>
          </cell>
          <cell r="D11" t="str">
            <v>LDN - LDI</v>
          </cell>
          <cell r="E11" t="str">
            <v>TOTAL</v>
          </cell>
          <cell r="F11" t="str">
            <v>%</v>
          </cell>
        </row>
        <row r="12">
          <cell r="B12" t="str">
            <v>MOVIL-FIJO</v>
          </cell>
          <cell r="C12">
            <v>58.055555555555557</v>
          </cell>
          <cell r="D12">
            <v>22.027777777777779</v>
          </cell>
          <cell r="E12">
            <v>80.083333333333343</v>
          </cell>
          <cell r="F12">
            <v>0.19689933069252835</v>
          </cell>
        </row>
        <row r="13">
          <cell r="B13" t="str">
            <v>FIJO-MOVIL</v>
          </cell>
          <cell r="C13">
            <v>70.916666666666671</v>
          </cell>
          <cell r="D13">
            <v>125.25</v>
          </cell>
          <cell r="E13">
            <v>196.16666666666669</v>
          </cell>
          <cell r="F13">
            <v>0.48231115967763971</v>
          </cell>
        </row>
        <row r="14">
          <cell r="B14" t="str">
            <v>MOVIL-MOVIL</v>
          </cell>
          <cell r="C14">
            <v>130.47222222222223</v>
          </cell>
          <cell r="E14">
            <v>130.47222222222223</v>
          </cell>
          <cell r="F14">
            <v>0.32078950962983199</v>
          </cell>
        </row>
        <row r="15">
          <cell r="B15" t="str">
            <v>%</v>
          </cell>
          <cell r="C15">
            <v>0.63789099849747299</v>
          </cell>
          <cell r="D15">
            <v>0.36210900150252695</v>
          </cell>
          <cell r="E15">
            <v>406.72222222222223</v>
          </cell>
          <cell r="F15">
            <v>1</v>
          </cell>
        </row>
        <row r="19">
          <cell r="B19" t="str">
            <v>Fuente : Area CNSO</v>
          </cell>
        </row>
      </sheetData>
      <sheetData sheetId="9" refreshError="1"/>
      <sheetData sheetId="10" refreshError="1"/>
      <sheetData sheetId="11" refreshError="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618UH"/>
      <sheetName val="96UHSUM"/>
      <sheetName val="old_FEA_OMC"/>
      <sheetName val="Input variables"/>
    </sheetNames>
    <sheetDataSet>
      <sheetData sheetId="0"/>
      <sheetData sheetId="1"/>
      <sheetData sheetId="2" refreshError="1"/>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DB_LIMA"/>
      <sheetName val="HDB_PROVINCIAS"/>
      <sheetName val="Listado Final Lima Capex "/>
      <sheetName val="Listado Final Prov Capex "/>
      <sheetName val="Detalle Lima"/>
      <sheetName val="Listado TM_BS Prov Capex"/>
      <sheetName val="Detalle Prov"/>
      <sheetName val="Trabajos RF Lima"/>
      <sheetName val="Trabajos RF Prov"/>
      <sheetName val="Listado TM_BS Lima Capex"/>
    </sheetNames>
    <sheetDataSet>
      <sheetData sheetId="0" refreshError="1"/>
      <sheetData sheetId="1" refreshError="1"/>
      <sheetData sheetId="2"/>
      <sheetData sheetId="3" refreshError="1"/>
      <sheetData sheetId="4"/>
      <sheetData sheetId="5" refreshError="1"/>
      <sheetData sheetId="6"/>
      <sheetData sheetId="7" refreshError="1"/>
      <sheetData sheetId="8" refreshError="1"/>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641"/>
      <sheetName val="Price summ"/>
      <sheetName val="Price new"/>
      <sheetName val="1654"/>
      <sheetName val="1654OLD"/>
      <sheetName val="parameters"/>
      <sheetName val="J-AP SP calculation"/>
      <sheetName val="J-AS MW DB"/>
      <sheetName val="para"/>
    </sheetNames>
    <sheetDataSet>
      <sheetData sheetId="0" refreshError="1">
        <row r="52">
          <cell r="T52">
            <v>0.74372799999999994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_Erlang"/>
      <sheetName val="Hoja de trabajo"/>
      <sheetName val="Crecimiento"/>
      <sheetName val="Listado Final Lima Capex "/>
      <sheetName val="tablas"/>
      <sheetName val="FACTOR"/>
      <sheetName val="EERRAcum"/>
      <sheetName val="EERRHist"/>
    </sheetNames>
    <sheetDataSet>
      <sheetData sheetId="0" refreshError="1">
        <row r="3">
          <cell r="A3" t="str">
            <v>n</v>
          </cell>
          <cell r="B3">
            <v>7.0000000000000001E-3</v>
          </cell>
          <cell r="C3">
            <v>8.0000000000000002E-3</v>
          </cell>
          <cell r="D3">
            <v>8.9999999999999993E-3</v>
          </cell>
          <cell r="E3">
            <v>0.01</v>
          </cell>
          <cell r="F3">
            <v>0.02</v>
          </cell>
          <cell r="G3">
            <v>0.03</v>
          </cell>
          <cell r="H3">
            <v>0.05</v>
          </cell>
          <cell r="I3">
            <v>0.1</v>
          </cell>
          <cell r="J3">
            <v>0.2</v>
          </cell>
          <cell r="K3">
            <v>0.4</v>
          </cell>
        </row>
        <row r="4">
          <cell r="A4" t="str">
            <v>1</v>
          </cell>
          <cell r="B4">
            <v>7.0499999999999998E-3</v>
          </cell>
          <cell r="C4">
            <v>8.0599999999999995E-3</v>
          </cell>
          <cell r="D4">
            <v>9.0799999999999995E-3</v>
          </cell>
          <cell r="E4">
            <v>1.01E-2</v>
          </cell>
          <cell r="F4">
            <v>2.0410000000000001E-2</v>
          </cell>
          <cell r="G4">
            <v>0.30930000000000002</v>
          </cell>
          <cell r="H4">
            <v>5.2630000000000003E-2</v>
          </cell>
          <cell r="I4">
            <v>0.11111</v>
          </cell>
          <cell r="J4">
            <v>0.25</v>
          </cell>
          <cell r="K4">
            <v>0.66666999999999998</v>
          </cell>
        </row>
        <row r="5">
          <cell r="A5" t="str">
            <v>2</v>
          </cell>
          <cell r="B5">
            <v>0.126</v>
          </cell>
          <cell r="C5">
            <v>0.13532</v>
          </cell>
          <cell r="D5">
            <v>0.14416000000000001</v>
          </cell>
          <cell r="E5">
            <v>0.15259</v>
          </cell>
          <cell r="F5">
            <v>0.22347</v>
          </cell>
          <cell r="G5">
            <v>0.28155000000000002</v>
          </cell>
          <cell r="H5">
            <v>0.38131999999999999</v>
          </cell>
          <cell r="I5">
            <v>0.59543000000000001</v>
          </cell>
          <cell r="J5">
            <v>1</v>
          </cell>
          <cell r="K5">
            <v>2</v>
          </cell>
        </row>
        <row r="6">
          <cell r="A6" t="str">
            <v>3</v>
          </cell>
          <cell r="B6">
            <v>0.39663999999999999</v>
          </cell>
          <cell r="C6">
            <v>0.41757</v>
          </cell>
          <cell r="D6">
            <v>0.43711</v>
          </cell>
          <cell r="E6">
            <v>0.45549000000000001</v>
          </cell>
          <cell r="F6">
            <v>0.60221000000000002</v>
          </cell>
          <cell r="G6">
            <v>0.71513000000000004</v>
          </cell>
          <cell r="H6">
            <v>0.89939999999999998</v>
          </cell>
          <cell r="I6">
            <v>1.2707999999999999</v>
          </cell>
          <cell r="J6">
            <v>1.9298999999999999</v>
          </cell>
          <cell r="K6">
            <v>3.4798</v>
          </cell>
        </row>
        <row r="7">
          <cell r="A7" t="str">
            <v>4</v>
          </cell>
          <cell r="B7">
            <v>0.77729000000000004</v>
          </cell>
          <cell r="C7">
            <v>0.81028999999999995</v>
          </cell>
          <cell r="D7">
            <v>0.84050000000000002</v>
          </cell>
          <cell r="E7">
            <v>0.86941999999999997</v>
          </cell>
          <cell r="F7">
            <v>1.0923</v>
          </cell>
          <cell r="G7">
            <v>1.2588999999999999</v>
          </cell>
          <cell r="H7">
            <v>1.5246</v>
          </cell>
          <cell r="I7">
            <v>2.0453999999999999</v>
          </cell>
          <cell r="J7">
            <v>2.9451999999999998</v>
          </cell>
          <cell r="K7">
            <v>5.0209999999999999</v>
          </cell>
        </row>
        <row r="8">
          <cell r="A8" t="str">
            <v>5</v>
          </cell>
          <cell r="B8">
            <v>1.2362</v>
          </cell>
          <cell r="C8">
            <v>1.2809999999999999</v>
          </cell>
          <cell r="D8">
            <v>1.3223</v>
          </cell>
          <cell r="E8">
            <v>1.3608</v>
          </cell>
          <cell r="F8">
            <v>1.6571</v>
          </cell>
          <cell r="G8">
            <v>1.8752</v>
          </cell>
          <cell r="H8">
            <v>2.2185000000000001</v>
          </cell>
          <cell r="I8">
            <v>2.8811</v>
          </cell>
          <cell r="J8">
            <v>4.0103999999999997</v>
          </cell>
          <cell r="K8">
            <v>6.5955000000000004</v>
          </cell>
        </row>
        <row r="9">
          <cell r="A9" t="str">
            <v>6</v>
          </cell>
          <cell r="B9">
            <v>1.7531000000000001</v>
          </cell>
          <cell r="C9">
            <v>1.8092999999999999</v>
          </cell>
          <cell r="D9">
            <v>1.861</v>
          </cell>
          <cell r="E9">
            <v>1.909</v>
          </cell>
          <cell r="F9">
            <v>2.2759</v>
          </cell>
          <cell r="G9">
            <v>2.5430999999999999</v>
          </cell>
          <cell r="H9">
            <v>2.9603000000000002</v>
          </cell>
          <cell r="I9">
            <v>3.7584</v>
          </cell>
          <cell r="J9">
            <v>5.1086</v>
          </cell>
          <cell r="K9">
            <v>8.1906999999999996</v>
          </cell>
        </row>
        <row r="10">
          <cell r="A10" t="str">
            <v>7</v>
          </cell>
          <cell r="B10">
            <v>2.3149000000000002</v>
          </cell>
          <cell r="C10">
            <v>2.3820000000000001</v>
          </cell>
          <cell r="D10">
            <v>2.4437000000000002</v>
          </cell>
          <cell r="E10">
            <v>2.5009000000000001</v>
          </cell>
          <cell r="F10">
            <v>2.9354</v>
          </cell>
          <cell r="G10">
            <v>3.2496999999999998</v>
          </cell>
          <cell r="H10">
            <v>3.7378</v>
          </cell>
          <cell r="I10">
            <v>4.6661999999999999</v>
          </cell>
          <cell r="J10">
            <v>6.2302</v>
          </cell>
          <cell r="K10">
            <v>9.7997999999999994</v>
          </cell>
        </row>
        <row r="11">
          <cell r="A11" t="str">
            <v>8</v>
          </cell>
          <cell r="B11">
            <v>2.9125000000000001</v>
          </cell>
          <cell r="C11">
            <v>2.9902000000000002</v>
          </cell>
          <cell r="D11">
            <v>3.0615000000000001</v>
          </cell>
          <cell r="E11">
            <v>3.1276000000000002</v>
          </cell>
          <cell r="F11">
            <v>3.6271</v>
          </cell>
          <cell r="G11">
            <v>3.9864999999999999</v>
          </cell>
          <cell r="H11">
            <v>4.5430000000000001</v>
          </cell>
          <cell r="I11">
            <v>5.5971000000000002</v>
          </cell>
          <cell r="J11">
            <v>7.3692000000000002</v>
          </cell>
          <cell r="K11">
            <v>11.419</v>
          </cell>
        </row>
        <row r="12">
          <cell r="A12" t="str">
            <v>9</v>
          </cell>
          <cell r="B12">
            <v>3.5394999999999999</v>
          </cell>
          <cell r="C12">
            <v>3.6274000000000002</v>
          </cell>
          <cell r="D12">
            <v>3.7080000000000002</v>
          </cell>
          <cell r="E12">
            <v>3.7825000000000002</v>
          </cell>
          <cell r="F12">
            <v>4.3446999999999996</v>
          </cell>
          <cell r="G12">
            <v>4.7478999999999996</v>
          </cell>
          <cell r="H12">
            <v>5.3701999999999996</v>
          </cell>
          <cell r="I12">
            <v>6.5464000000000002</v>
          </cell>
          <cell r="J12">
            <v>8.5216999999999992</v>
          </cell>
          <cell r="K12">
            <v>13.045</v>
          </cell>
        </row>
        <row r="13">
          <cell r="A13" t="str">
            <v>10</v>
          </cell>
          <cell r="B13">
            <v>4.1910999999999996</v>
          </cell>
          <cell r="C13">
            <v>4.2888999999999999</v>
          </cell>
          <cell r="D13">
            <v>4.3784000000000001</v>
          </cell>
          <cell r="E13">
            <v>4.4611999999999998</v>
          </cell>
          <cell r="F13">
            <v>5.0839999999999996</v>
          </cell>
          <cell r="G13">
            <v>5.5293999999999999</v>
          </cell>
          <cell r="H13">
            <v>6.2157</v>
          </cell>
          <cell r="I13">
            <v>7.5106000000000002</v>
          </cell>
          <cell r="J13">
            <v>9.6850000000000005</v>
          </cell>
          <cell r="K13">
            <v>14.677</v>
          </cell>
        </row>
        <row r="14">
          <cell r="A14" t="str">
            <v>11</v>
          </cell>
          <cell r="B14">
            <v>4.8636999999999997</v>
          </cell>
          <cell r="C14">
            <v>4.9709000000000003</v>
          </cell>
          <cell r="D14">
            <v>5.0690999999999997</v>
          </cell>
          <cell r="E14">
            <v>5.1599000000000004</v>
          </cell>
          <cell r="F14">
            <v>5.8414999999999999</v>
          </cell>
          <cell r="G14">
            <v>6.3280000000000003</v>
          </cell>
          <cell r="H14">
            <v>7.0763999999999996</v>
          </cell>
          <cell r="I14">
            <v>8.4870999999999999</v>
          </cell>
          <cell r="J14">
            <v>10.856999999999999</v>
          </cell>
          <cell r="K14">
            <v>16.314</v>
          </cell>
        </row>
        <row r="15">
          <cell r="A15" t="str">
            <v>12</v>
          </cell>
          <cell r="B15">
            <v>5.5542999999999996</v>
          </cell>
          <cell r="C15">
            <v>5.6707999999999998</v>
          </cell>
          <cell r="D15">
            <v>5.7774000000000001</v>
          </cell>
          <cell r="E15">
            <v>5.8760000000000003</v>
          </cell>
          <cell r="F15">
            <v>6.6147</v>
          </cell>
          <cell r="G15">
            <v>7.141</v>
          </cell>
          <cell r="H15">
            <v>7.9500999999999999</v>
          </cell>
          <cell r="I15">
            <v>9.4740000000000002</v>
          </cell>
          <cell r="J15">
            <v>12.036</v>
          </cell>
          <cell r="K15">
            <v>17.954000000000001</v>
          </cell>
        </row>
        <row r="16">
          <cell r="A16" t="str">
            <v>13</v>
          </cell>
          <cell r="B16">
            <v>6.2606999999999999</v>
          </cell>
          <cell r="C16">
            <v>6.3863000000000003</v>
          </cell>
          <cell r="D16">
            <v>6.5011000000000001</v>
          </cell>
          <cell r="E16">
            <v>6.6071999999999997</v>
          </cell>
          <cell r="F16">
            <v>7.4015000000000004</v>
          </cell>
          <cell r="G16">
            <v>7.9667000000000003</v>
          </cell>
          <cell r="H16">
            <v>8.8348999999999993</v>
          </cell>
          <cell r="I16">
            <v>10.47</v>
          </cell>
          <cell r="J16">
            <v>13.222</v>
          </cell>
          <cell r="K16">
            <v>19.597999999999999</v>
          </cell>
        </row>
        <row r="17">
          <cell r="A17" t="str">
            <v>14</v>
          </cell>
          <cell r="B17">
            <v>6.9810999999999996</v>
          </cell>
          <cell r="C17">
            <v>7.1154000000000002</v>
          </cell>
          <cell r="D17">
            <v>7.2382</v>
          </cell>
          <cell r="E17">
            <v>7.3517000000000001</v>
          </cell>
          <cell r="F17">
            <v>8.2003000000000004</v>
          </cell>
          <cell r="G17">
            <v>8.8034999999999997</v>
          </cell>
          <cell r="H17">
            <v>9.7294999999999998</v>
          </cell>
          <cell r="I17">
            <v>11.473000000000001</v>
          </cell>
          <cell r="J17">
            <v>11.413</v>
          </cell>
          <cell r="K17">
            <v>21.242999999999999</v>
          </cell>
        </row>
        <row r="18">
          <cell r="A18" t="str">
            <v>15</v>
          </cell>
          <cell r="B18">
            <v>7.7138999999999998</v>
          </cell>
          <cell r="C18">
            <v>7.8567999999999998</v>
          </cell>
          <cell r="D18">
            <v>7.9874000000000001</v>
          </cell>
          <cell r="E18">
            <v>8.1080000000000005</v>
          </cell>
          <cell r="F18">
            <v>9.0096000000000007</v>
          </cell>
          <cell r="G18">
            <v>9.65</v>
          </cell>
          <cell r="H18">
            <v>10.632999999999999</v>
          </cell>
          <cell r="I18">
            <v>12.484</v>
          </cell>
          <cell r="J18">
            <v>15.608000000000001</v>
          </cell>
          <cell r="K18">
            <v>22.890999999999998</v>
          </cell>
        </row>
        <row r="19">
          <cell r="A19" t="str">
            <v>16</v>
          </cell>
          <cell r="B19">
            <v>8.4579000000000004</v>
          </cell>
          <cell r="C19">
            <v>8.6091999999999995</v>
          </cell>
          <cell r="D19">
            <v>8.7474000000000007</v>
          </cell>
          <cell r="E19">
            <v>8.875</v>
          </cell>
          <cell r="F19">
            <v>9.8284000000000002</v>
          </cell>
          <cell r="G19">
            <v>10.505000000000001</v>
          </cell>
          <cell r="H19">
            <v>11.544</v>
          </cell>
          <cell r="I19">
            <v>13.5</v>
          </cell>
          <cell r="J19">
            <v>16.806999999999999</v>
          </cell>
          <cell r="K19">
            <v>24.541</v>
          </cell>
        </row>
        <row r="20">
          <cell r="A20" t="str">
            <v>17</v>
          </cell>
          <cell r="B20">
            <v>9.2119</v>
          </cell>
          <cell r="C20">
            <v>9.3713999999999995</v>
          </cell>
          <cell r="D20">
            <v>9.5170999999999992</v>
          </cell>
          <cell r="E20">
            <v>9.6516000000000002</v>
          </cell>
          <cell r="F20">
            <v>10.656000000000001</v>
          </cell>
          <cell r="G20">
            <v>11.368</v>
          </cell>
          <cell r="H20">
            <v>12.461</v>
          </cell>
          <cell r="I20">
            <v>14.522</v>
          </cell>
          <cell r="J20">
            <v>18.010000000000002</v>
          </cell>
          <cell r="K20">
            <v>26.192</v>
          </cell>
        </row>
        <row r="21">
          <cell r="A21" t="str">
            <v>18</v>
          </cell>
          <cell r="B21">
            <v>9.9750999999999994</v>
          </cell>
          <cell r="C21">
            <v>10.143000000000001</v>
          </cell>
          <cell r="D21">
            <v>10.295999999999999</v>
          </cell>
          <cell r="E21">
            <v>10.436999999999999</v>
          </cell>
          <cell r="F21">
            <v>11.491</v>
          </cell>
          <cell r="G21">
            <v>12.238</v>
          </cell>
          <cell r="H21">
            <v>13.385</v>
          </cell>
          <cell r="I21">
            <v>15.548</v>
          </cell>
          <cell r="J21">
            <v>19.216000000000001</v>
          </cell>
          <cell r="K21">
            <v>27.844000000000001</v>
          </cell>
        </row>
        <row r="22">
          <cell r="A22" t="str">
            <v>19</v>
          </cell>
          <cell r="B22">
            <v>10.747</v>
          </cell>
          <cell r="C22">
            <v>10.922000000000001</v>
          </cell>
          <cell r="D22">
            <v>11.082000000000001</v>
          </cell>
          <cell r="E22">
            <v>11.23</v>
          </cell>
          <cell r="F22">
            <v>12.333</v>
          </cell>
          <cell r="G22">
            <v>13.115</v>
          </cell>
          <cell r="H22">
            <v>14.315</v>
          </cell>
          <cell r="I22">
            <v>16.579000000000001</v>
          </cell>
          <cell r="J22">
            <v>20.423999999999999</v>
          </cell>
          <cell r="K22">
            <v>29.498000000000001</v>
          </cell>
        </row>
        <row r="23">
          <cell r="A23" t="str">
            <v>20</v>
          </cell>
          <cell r="B23">
            <v>11.526</v>
          </cell>
          <cell r="C23">
            <v>11.709</v>
          </cell>
          <cell r="D23">
            <v>11.875999999999999</v>
          </cell>
          <cell r="E23">
            <v>12.031000000000001</v>
          </cell>
          <cell r="F23">
            <v>13.182</v>
          </cell>
          <cell r="G23">
            <v>13.997</v>
          </cell>
          <cell r="H23">
            <v>15.249000000000001</v>
          </cell>
          <cell r="I23">
            <v>17.613</v>
          </cell>
          <cell r="J23">
            <v>21.635000000000002</v>
          </cell>
          <cell r="K23">
            <v>31.152000000000001</v>
          </cell>
        </row>
        <row r="24">
          <cell r="A24" t="str">
            <v>21</v>
          </cell>
          <cell r="B24">
            <v>12.311999999999999</v>
          </cell>
          <cell r="C24">
            <v>12.503</v>
          </cell>
          <cell r="D24">
            <v>12.677</v>
          </cell>
          <cell r="E24">
            <v>12.837999999999999</v>
          </cell>
          <cell r="F24">
            <v>14.036</v>
          </cell>
          <cell r="G24">
            <v>14.885</v>
          </cell>
          <cell r="H24">
            <v>16.189</v>
          </cell>
          <cell r="I24">
            <v>18.651</v>
          </cell>
          <cell r="J24">
            <v>22.847999999999999</v>
          </cell>
          <cell r="K24">
            <v>32.808</v>
          </cell>
        </row>
        <row r="25">
          <cell r="A25" t="str">
            <v>22</v>
          </cell>
          <cell r="B25">
            <v>13.105</v>
          </cell>
          <cell r="C25">
            <v>13.303000000000001</v>
          </cell>
          <cell r="D25">
            <v>13.484</v>
          </cell>
          <cell r="E25">
            <v>13.651</v>
          </cell>
          <cell r="F25">
            <v>14.896000000000001</v>
          </cell>
          <cell r="G25">
            <v>15.778</v>
          </cell>
          <cell r="H25">
            <v>17.132000000000001</v>
          </cell>
          <cell r="I25">
            <v>19.692</v>
          </cell>
          <cell r="J25">
            <v>24.064</v>
          </cell>
          <cell r="K25">
            <v>34.463999999999999</v>
          </cell>
        </row>
        <row r="26">
          <cell r="A26" t="str">
            <v>23</v>
          </cell>
          <cell r="B26">
            <v>13.904</v>
          </cell>
          <cell r="C26">
            <v>14.11</v>
          </cell>
          <cell r="D26">
            <v>14.297000000000001</v>
          </cell>
          <cell r="E26">
            <v>14.47</v>
          </cell>
          <cell r="F26">
            <v>15.760999999999999</v>
          </cell>
          <cell r="G26">
            <v>16.675000000000001</v>
          </cell>
          <cell r="H26">
            <v>18.079999999999998</v>
          </cell>
          <cell r="I26">
            <v>20.736999999999998</v>
          </cell>
          <cell r="J26">
            <v>25.280999999999999</v>
          </cell>
          <cell r="K26">
            <v>36.121000000000002</v>
          </cell>
        </row>
        <row r="27">
          <cell r="A27" t="str">
            <v>24</v>
          </cell>
          <cell r="B27">
            <v>14.709</v>
          </cell>
          <cell r="C27">
            <v>14.922000000000001</v>
          </cell>
          <cell r="D27">
            <v>15.116</v>
          </cell>
          <cell r="E27">
            <v>15.295</v>
          </cell>
          <cell r="F27">
            <v>16.631</v>
          </cell>
          <cell r="G27">
            <v>17.577000000000002</v>
          </cell>
          <cell r="H27">
            <v>19.030999999999999</v>
          </cell>
          <cell r="I27">
            <v>21.783999999999999</v>
          </cell>
          <cell r="J27">
            <v>26.498999999999999</v>
          </cell>
          <cell r="K27">
            <v>37.779000000000003</v>
          </cell>
        </row>
        <row r="28">
          <cell r="A28" t="str">
            <v>25</v>
          </cell>
          <cell r="B28">
            <v>15.519</v>
          </cell>
          <cell r="C28">
            <v>15.739000000000001</v>
          </cell>
          <cell r="D28">
            <v>15.939</v>
          </cell>
          <cell r="E28">
            <v>16.125</v>
          </cell>
          <cell r="F28">
            <v>17.504999999999999</v>
          </cell>
          <cell r="G28">
            <v>18.483000000000001</v>
          </cell>
          <cell r="H28">
            <v>19.984999999999999</v>
          </cell>
          <cell r="I28">
            <v>22.832999999999998</v>
          </cell>
          <cell r="J28">
            <v>27.72</v>
          </cell>
          <cell r="K28">
            <v>39.436999999999998</v>
          </cell>
        </row>
        <row r="29">
          <cell r="A29" t="str">
            <v>26</v>
          </cell>
          <cell r="B29">
            <v>16.334</v>
          </cell>
          <cell r="C29">
            <v>16.561</v>
          </cell>
          <cell r="D29">
            <v>16.768000000000001</v>
          </cell>
          <cell r="E29">
            <v>16.959</v>
          </cell>
          <cell r="F29">
            <v>18.382999999999999</v>
          </cell>
          <cell r="G29">
            <v>19.391999999999999</v>
          </cell>
          <cell r="H29">
            <v>20.943000000000001</v>
          </cell>
          <cell r="I29">
            <v>23.885000000000002</v>
          </cell>
          <cell r="J29">
            <v>28.940999999999999</v>
          </cell>
          <cell r="K29">
            <v>41.095999999999997</v>
          </cell>
        </row>
        <row r="30">
          <cell r="A30" t="str">
            <v>27</v>
          </cell>
          <cell r="B30">
            <v>17.152999999999999</v>
          </cell>
          <cell r="C30">
            <v>17.387</v>
          </cell>
          <cell r="D30">
            <v>17.600999999999999</v>
          </cell>
          <cell r="E30">
            <v>17.797000000000001</v>
          </cell>
          <cell r="F30">
            <v>19.265000000000001</v>
          </cell>
          <cell r="G30">
            <v>20.305</v>
          </cell>
          <cell r="H30">
            <v>21.904</v>
          </cell>
          <cell r="I30">
            <v>24.939</v>
          </cell>
          <cell r="J30">
            <v>30.164000000000001</v>
          </cell>
          <cell r="K30">
            <v>42.755000000000003</v>
          </cell>
        </row>
        <row r="31">
          <cell r="A31" t="str">
            <v>28</v>
          </cell>
          <cell r="B31">
            <v>17.977</v>
          </cell>
          <cell r="C31">
            <v>18.218</v>
          </cell>
          <cell r="D31">
            <v>18.437999999999999</v>
          </cell>
          <cell r="E31">
            <v>18.64</v>
          </cell>
          <cell r="F31">
            <v>20.149999999999999</v>
          </cell>
          <cell r="G31">
            <v>21.221</v>
          </cell>
          <cell r="H31">
            <v>22.867000000000001</v>
          </cell>
          <cell r="I31">
            <v>25.995000000000001</v>
          </cell>
          <cell r="J31">
            <v>31.388000000000002</v>
          </cell>
          <cell r="K31">
            <v>44.414000000000001</v>
          </cell>
        </row>
        <row r="32">
          <cell r="A32" t="str">
            <v>29</v>
          </cell>
          <cell r="B32">
            <v>18.805</v>
          </cell>
          <cell r="C32">
            <v>19.053000000000001</v>
          </cell>
          <cell r="D32">
            <v>19.279</v>
          </cell>
          <cell r="E32">
            <v>19.486999999999998</v>
          </cell>
          <cell r="F32">
            <v>21.039000000000001</v>
          </cell>
          <cell r="G32">
            <v>22.14</v>
          </cell>
          <cell r="H32">
            <v>23.832999999999998</v>
          </cell>
          <cell r="I32">
            <v>27.053000000000001</v>
          </cell>
          <cell r="J32">
            <v>32.613999999999997</v>
          </cell>
          <cell r="K32">
            <v>46.073999999999998</v>
          </cell>
        </row>
        <row r="33">
          <cell r="A33" t="str">
            <v>30</v>
          </cell>
          <cell r="B33">
            <v>19.637</v>
          </cell>
          <cell r="C33">
            <v>19.890999999999998</v>
          </cell>
          <cell r="D33">
            <v>20.123000000000001</v>
          </cell>
          <cell r="E33">
            <v>20.337</v>
          </cell>
          <cell r="F33">
            <v>21.931999999999999</v>
          </cell>
          <cell r="G33">
            <v>23.062000000000001</v>
          </cell>
          <cell r="H33">
            <v>24.802</v>
          </cell>
          <cell r="I33">
            <v>28.113</v>
          </cell>
          <cell r="J33">
            <v>33.840000000000003</v>
          </cell>
          <cell r="K33">
            <v>47.734999999999999</v>
          </cell>
        </row>
        <row r="34">
          <cell r="A34" t="str">
            <v>31</v>
          </cell>
          <cell r="B34">
            <v>20.472999999999999</v>
          </cell>
          <cell r="C34">
            <v>20.734000000000002</v>
          </cell>
          <cell r="D34">
            <v>20.972000000000001</v>
          </cell>
          <cell r="E34">
            <v>21.919</v>
          </cell>
          <cell r="F34">
            <v>22.827000000000002</v>
          </cell>
          <cell r="G34">
            <v>23.986999999999998</v>
          </cell>
          <cell r="H34">
            <v>25.773</v>
          </cell>
          <cell r="I34">
            <v>29.173999999999999</v>
          </cell>
          <cell r="J34">
            <v>35.067</v>
          </cell>
          <cell r="K34">
            <v>49.395000000000003</v>
          </cell>
        </row>
        <row r="35">
          <cell r="A35" t="str">
            <v>32</v>
          </cell>
          <cell r="B35">
            <v>21.312000000000001</v>
          </cell>
          <cell r="C35">
            <v>21.58</v>
          </cell>
          <cell r="D35">
            <v>21.823</v>
          </cell>
          <cell r="E35">
            <v>22.047999999999998</v>
          </cell>
          <cell r="F35">
            <v>23.725000000000001</v>
          </cell>
          <cell r="G35">
            <v>24.914000000000001</v>
          </cell>
          <cell r="H35">
            <v>26.745999999999999</v>
          </cell>
          <cell r="I35">
            <v>30.236999999999998</v>
          </cell>
          <cell r="J35">
            <v>36.295000000000002</v>
          </cell>
          <cell r="K35">
            <v>51.055999999999997</v>
          </cell>
        </row>
        <row r="36">
          <cell r="A36" t="str">
            <v>33</v>
          </cell>
          <cell r="B36">
            <v>22.155000000000001</v>
          </cell>
          <cell r="C36">
            <v>22.428999999999998</v>
          </cell>
          <cell r="D36">
            <v>22.678000000000001</v>
          </cell>
          <cell r="E36">
            <v>22.908999999999999</v>
          </cell>
          <cell r="F36">
            <v>24.626000000000001</v>
          </cell>
          <cell r="G36">
            <v>25.844000000000001</v>
          </cell>
          <cell r="H36">
            <v>27.721</v>
          </cell>
          <cell r="I36">
            <v>31.300999999999998</v>
          </cell>
          <cell r="J36">
            <v>37.524000000000001</v>
          </cell>
          <cell r="K36">
            <v>52.718000000000004</v>
          </cell>
        </row>
        <row r="37">
          <cell r="A37" t="str">
            <v>34</v>
          </cell>
          <cell r="B37">
            <v>23.001000000000001</v>
          </cell>
          <cell r="C37">
            <v>23.280999999999999</v>
          </cell>
          <cell r="D37">
            <v>23.536000000000001</v>
          </cell>
          <cell r="E37">
            <v>23.771999999999998</v>
          </cell>
          <cell r="F37">
            <v>25.529</v>
          </cell>
          <cell r="G37">
            <v>26.776</v>
          </cell>
          <cell r="H37">
            <v>28.698</v>
          </cell>
          <cell r="I37">
            <v>32.366999999999997</v>
          </cell>
          <cell r="J37">
            <v>38.753999999999998</v>
          </cell>
          <cell r="K37">
            <v>54.378999999999998</v>
          </cell>
        </row>
        <row r="38">
          <cell r="A38" t="str">
            <v>35</v>
          </cell>
          <cell r="B38">
            <v>23.849</v>
          </cell>
          <cell r="C38">
            <v>24.135999999999999</v>
          </cell>
          <cell r="D38">
            <v>24.396999999999998</v>
          </cell>
          <cell r="E38">
            <v>24.638000000000002</v>
          </cell>
          <cell r="F38">
            <v>26.434999999999999</v>
          </cell>
          <cell r="G38">
            <v>27.710999999999999</v>
          </cell>
          <cell r="H38">
            <v>29.677</v>
          </cell>
          <cell r="I38">
            <v>33.433999999999997</v>
          </cell>
          <cell r="J38">
            <v>39.984999999999999</v>
          </cell>
          <cell r="K38">
            <v>56.040999999999997</v>
          </cell>
        </row>
        <row r="39">
          <cell r="A39" t="str">
            <v>36</v>
          </cell>
          <cell r="B39">
            <v>24.701000000000001</v>
          </cell>
          <cell r="C39">
            <v>24.994</v>
          </cell>
          <cell r="D39">
            <v>25.260999999999999</v>
          </cell>
          <cell r="E39">
            <v>25.507000000000001</v>
          </cell>
          <cell r="F39">
            <v>27.343</v>
          </cell>
          <cell r="G39">
            <v>28.646999999999998</v>
          </cell>
          <cell r="H39">
            <v>30.657</v>
          </cell>
          <cell r="I39">
            <v>34.503</v>
          </cell>
          <cell r="J39">
            <v>41.216000000000001</v>
          </cell>
          <cell r="K39">
            <v>57.703000000000003</v>
          </cell>
        </row>
        <row r="40">
          <cell r="A40" t="str">
            <v>37</v>
          </cell>
          <cell r="B40">
            <v>25.556000000000001</v>
          </cell>
          <cell r="C40">
            <v>25.853999999999999</v>
          </cell>
          <cell r="D40">
            <v>26.126999999999999</v>
          </cell>
          <cell r="E40">
            <v>26.378</v>
          </cell>
          <cell r="F40">
            <v>28.254000000000001</v>
          </cell>
          <cell r="G40">
            <v>29.585000000000001</v>
          </cell>
          <cell r="H40">
            <v>31.64</v>
          </cell>
          <cell r="I40">
            <v>35.572000000000003</v>
          </cell>
          <cell r="J40">
            <v>42.448</v>
          </cell>
          <cell r="K40">
            <v>59.365000000000002</v>
          </cell>
        </row>
        <row r="41">
          <cell r="A41" t="str">
            <v>38</v>
          </cell>
          <cell r="B41">
            <v>26.413</v>
          </cell>
          <cell r="C41">
            <v>26.718</v>
          </cell>
          <cell r="D41">
            <v>26.995999999999999</v>
          </cell>
          <cell r="E41">
            <v>27.251999999999999</v>
          </cell>
          <cell r="F41">
            <v>29.166</v>
          </cell>
          <cell r="G41">
            <v>30.526</v>
          </cell>
          <cell r="H41">
            <v>32.624000000000002</v>
          </cell>
          <cell r="I41">
            <v>36.643000000000001</v>
          </cell>
          <cell r="J41">
            <v>43.68</v>
          </cell>
          <cell r="K41">
            <v>61.027999999999999</v>
          </cell>
        </row>
        <row r="42">
          <cell r="A42" t="str">
            <v>39</v>
          </cell>
          <cell r="B42">
            <v>27.271999999999998</v>
          </cell>
          <cell r="C42">
            <v>27.582999999999998</v>
          </cell>
          <cell r="D42">
            <v>27.867000000000001</v>
          </cell>
          <cell r="E42">
            <v>28.129000000000001</v>
          </cell>
          <cell r="F42">
            <v>30.081</v>
          </cell>
          <cell r="G42">
            <v>31.468</v>
          </cell>
          <cell r="H42">
            <v>33.609000000000002</v>
          </cell>
          <cell r="I42">
            <v>37.715000000000003</v>
          </cell>
          <cell r="J42">
            <v>44.912999999999997</v>
          </cell>
          <cell r="K42">
            <v>62.69</v>
          </cell>
        </row>
        <row r="43">
          <cell r="A43" t="str">
            <v>40</v>
          </cell>
          <cell r="B43">
            <v>28.134</v>
          </cell>
          <cell r="C43">
            <v>28.451000000000001</v>
          </cell>
          <cell r="D43">
            <v>28.741</v>
          </cell>
          <cell r="E43">
            <v>29.007000000000001</v>
          </cell>
          <cell r="F43">
            <v>30.997</v>
          </cell>
          <cell r="G43">
            <v>32.411999999999999</v>
          </cell>
          <cell r="H43">
            <v>34.595999999999997</v>
          </cell>
          <cell r="I43">
            <v>38.786999999999999</v>
          </cell>
          <cell r="J43">
            <v>46.146999999999998</v>
          </cell>
          <cell r="K43">
            <v>64.352999999999994</v>
          </cell>
        </row>
        <row r="44">
          <cell r="A44" t="str">
            <v>41</v>
          </cell>
          <cell r="B44">
            <v>28.998999999999999</v>
          </cell>
          <cell r="C44">
            <v>29.321999999999999</v>
          </cell>
          <cell r="D44">
            <v>29.616</v>
          </cell>
          <cell r="E44">
            <v>29.888000000000002</v>
          </cell>
          <cell r="F44">
            <v>31.916</v>
          </cell>
          <cell r="G44">
            <v>33.356999999999999</v>
          </cell>
          <cell r="H44">
            <v>35.584000000000003</v>
          </cell>
          <cell r="I44">
            <v>39.860999999999997</v>
          </cell>
          <cell r="J44">
            <v>47.381</v>
          </cell>
          <cell r="K44">
            <v>66.016000000000005</v>
          </cell>
        </row>
        <row r="45">
          <cell r="A45" t="str">
            <v>42</v>
          </cell>
          <cell r="B45">
            <v>29.866</v>
          </cell>
          <cell r="C45">
            <v>30.193999999999999</v>
          </cell>
          <cell r="D45">
            <v>30.494</v>
          </cell>
          <cell r="E45">
            <v>30.771000000000001</v>
          </cell>
          <cell r="F45">
            <v>32.835999999999999</v>
          </cell>
          <cell r="G45">
            <v>34.305</v>
          </cell>
          <cell r="H45">
            <v>36.573999999999998</v>
          </cell>
          <cell r="I45">
            <v>40.936</v>
          </cell>
          <cell r="J45">
            <v>48.616</v>
          </cell>
          <cell r="K45">
            <v>67.679000000000002</v>
          </cell>
        </row>
        <row r="46">
          <cell r="A46" t="str">
            <v>43</v>
          </cell>
          <cell r="B46">
            <v>30.734000000000002</v>
          </cell>
          <cell r="C46">
            <v>31.068999999999999</v>
          </cell>
          <cell r="D46">
            <v>31.373999999999999</v>
          </cell>
          <cell r="E46">
            <v>31.655999999999999</v>
          </cell>
          <cell r="F46">
            <v>33.758000000000003</v>
          </cell>
          <cell r="G46">
            <v>35.253</v>
          </cell>
          <cell r="H46">
            <v>37.564999999999998</v>
          </cell>
          <cell r="I46">
            <v>42.011000000000003</v>
          </cell>
          <cell r="J46">
            <v>49.850999999999999</v>
          </cell>
          <cell r="K46">
            <v>69.341999999999999</v>
          </cell>
        </row>
        <row r="47">
          <cell r="A47" t="str">
            <v>44</v>
          </cell>
          <cell r="B47">
            <v>31.605</v>
          </cell>
          <cell r="C47">
            <v>31.946000000000002</v>
          </cell>
          <cell r="D47">
            <v>32.256</v>
          </cell>
          <cell r="E47">
            <v>32.542999999999999</v>
          </cell>
          <cell r="F47">
            <v>34.682000000000002</v>
          </cell>
          <cell r="G47">
            <v>36.203000000000003</v>
          </cell>
          <cell r="H47">
            <v>38.557000000000002</v>
          </cell>
          <cell r="I47">
            <v>43.088000000000001</v>
          </cell>
          <cell r="J47">
            <v>51.085999999999999</v>
          </cell>
          <cell r="K47">
            <v>71.006</v>
          </cell>
        </row>
        <row r="48">
          <cell r="A48" t="str">
            <v>45</v>
          </cell>
          <cell r="B48">
            <v>32.478000000000002</v>
          </cell>
          <cell r="C48">
            <v>32.823999999999998</v>
          </cell>
          <cell r="D48">
            <v>33.14</v>
          </cell>
          <cell r="E48">
            <v>33.432000000000002</v>
          </cell>
          <cell r="F48">
            <v>35.606999999999999</v>
          </cell>
          <cell r="G48">
            <v>37.155000000000001</v>
          </cell>
          <cell r="H48">
            <v>39.549999999999997</v>
          </cell>
          <cell r="I48">
            <v>44.164999999999999</v>
          </cell>
          <cell r="J48">
            <v>52.322000000000003</v>
          </cell>
          <cell r="K48">
            <v>72.668999999999997</v>
          </cell>
        </row>
        <row r="49">
          <cell r="A49" t="str">
            <v>46</v>
          </cell>
          <cell r="B49">
            <v>33.353000000000002</v>
          </cell>
          <cell r="C49">
            <v>33.704999999999998</v>
          </cell>
          <cell r="D49">
            <v>34.026000000000003</v>
          </cell>
          <cell r="E49">
            <v>34.322000000000003</v>
          </cell>
          <cell r="F49">
            <v>36.533999999999999</v>
          </cell>
          <cell r="G49">
            <v>38.107999999999997</v>
          </cell>
          <cell r="H49">
            <v>40.545000000000002</v>
          </cell>
          <cell r="I49">
            <v>45.243000000000002</v>
          </cell>
          <cell r="J49">
            <v>53.558999999999997</v>
          </cell>
          <cell r="K49">
            <v>74.332999999999998</v>
          </cell>
        </row>
        <row r="50">
          <cell r="A50" t="str">
            <v>47</v>
          </cell>
          <cell r="B50">
            <v>34.229999999999997</v>
          </cell>
          <cell r="C50">
            <v>34.587000000000003</v>
          </cell>
          <cell r="D50">
            <v>34.912999999999997</v>
          </cell>
          <cell r="E50">
            <v>35.215000000000003</v>
          </cell>
          <cell r="F50">
            <v>37.462000000000003</v>
          </cell>
          <cell r="G50">
            <v>39.061999999999998</v>
          </cell>
          <cell r="H50">
            <v>41.54</v>
          </cell>
          <cell r="I50">
            <v>46.322000000000003</v>
          </cell>
          <cell r="J50">
            <v>54.795999999999999</v>
          </cell>
          <cell r="K50">
            <v>75.997</v>
          </cell>
        </row>
        <row r="51">
          <cell r="A51" t="str">
            <v>48</v>
          </cell>
          <cell r="B51">
            <v>35.107999999999997</v>
          </cell>
          <cell r="C51">
            <v>35.470999999999997</v>
          </cell>
          <cell r="D51">
            <v>35.802999999999997</v>
          </cell>
          <cell r="E51">
            <v>36.109000000000002</v>
          </cell>
          <cell r="F51">
            <v>38.392000000000003</v>
          </cell>
          <cell r="G51">
            <v>40.018000000000001</v>
          </cell>
          <cell r="H51">
            <v>42.536999999999999</v>
          </cell>
          <cell r="I51">
            <v>47.401000000000003</v>
          </cell>
          <cell r="J51">
            <v>56.033000000000001</v>
          </cell>
          <cell r="K51">
            <v>77.66</v>
          </cell>
        </row>
        <row r="52">
          <cell r="A52" t="str">
            <v>49</v>
          </cell>
          <cell r="B52">
            <v>35.988</v>
          </cell>
          <cell r="C52">
            <v>36.356999999999999</v>
          </cell>
          <cell r="D52">
            <v>36.694000000000003</v>
          </cell>
          <cell r="E52">
            <v>37.003999999999998</v>
          </cell>
          <cell r="F52">
            <v>39.323</v>
          </cell>
          <cell r="G52">
            <v>40.975000000000001</v>
          </cell>
          <cell r="H52">
            <v>43.533999999999999</v>
          </cell>
          <cell r="I52">
            <v>48.481000000000002</v>
          </cell>
          <cell r="J52">
            <v>57.27</v>
          </cell>
          <cell r="K52">
            <v>79.323999999999998</v>
          </cell>
        </row>
        <row r="53">
          <cell r="A53" t="str">
            <v>50</v>
          </cell>
          <cell r="B53">
            <v>36.869999999999997</v>
          </cell>
          <cell r="C53">
            <v>37.244999999999997</v>
          </cell>
          <cell r="D53">
            <v>37.585999999999999</v>
          </cell>
          <cell r="E53">
            <v>37.901000000000003</v>
          </cell>
          <cell r="F53">
            <v>40.255000000000003</v>
          </cell>
          <cell r="G53">
            <v>41.933</v>
          </cell>
          <cell r="H53">
            <v>44.533000000000001</v>
          </cell>
          <cell r="I53">
            <v>49.561999999999998</v>
          </cell>
          <cell r="J53">
            <v>58.508000000000003</v>
          </cell>
          <cell r="K53">
            <v>80.988</v>
          </cell>
        </row>
        <row r="54">
          <cell r="A54" t="str">
            <v>51</v>
          </cell>
          <cell r="B54">
            <v>37.753999999999998</v>
          </cell>
          <cell r="C54">
            <v>38.134</v>
          </cell>
          <cell r="D54">
            <v>38.479999999999997</v>
          </cell>
          <cell r="E54">
            <v>38.799999999999997</v>
          </cell>
          <cell r="F54">
            <v>41.189</v>
          </cell>
          <cell r="G54">
            <v>42.892000000000003</v>
          </cell>
          <cell r="H54">
            <v>45.533000000000001</v>
          </cell>
          <cell r="I54">
            <v>50.643999999999998</v>
          </cell>
          <cell r="J54">
            <v>59.746000000000002</v>
          </cell>
          <cell r="K54">
            <v>82.652000000000001</v>
          </cell>
        </row>
        <row r="55">
          <cell r="A55" t="str">
            <v>52</v>
          </cell>
          <cell r="B55">
            <v>38.639000000000003</v>
          </cell>
          <cell r="C55">
            <v>39.024000000000001</v>
          </cell>
          <cell r="D55">
            <v>39.375999999999998</v>
          </cell>
          <cell r="E55">
            <v>39.700000000000003</v>
          </cell>
          <cell r="F55">
            <v>42.124000000000002</v>
          </cell>
          <cell r="G55">
            <v>43.851999999999997</v>
          </cell>
          <cell r="H55">
            <v>46.533000000000001</v>
          </cell>
          <cell r="I55">
            <v>51.725999999999999</v>
          </cell>
          <cell r="J55">
            <v>60.984999999999999</v>
          </cell>
          <cell r="K55">
            <v>84.316999999999993</v>
          </cell>
        </row>
        <row r="56">
          <cell r="A56" t="str">
            <v>53</v>
          </cell>
          <cell r="B56">
            <v>39.526000000000003</v>
          </cell>
          <cell r="C56">
            <v>39.915999999999997</v>
          </cell>
          <cell r="D56">
            <v>40.273000000000003</v>
          </cell>
          <cell r="E56">
            <v>40.601999999999997</v>
          </cell>
          <cell r="F56">
            <v>43.06</v>
          </cell>
          <cell r="G56">
            <v>44.813000000000002</v>
          </cell>
          <cell r="H56">
            <v>47.533999999999999</v>
          </cell>
          <cell r="I56">
            <v>52.808</v>
          </cell>
          <cell r="J56">
            <v>62.223999999999997</v>
          </cell>
          <cell r="K56">
            <v>85.980999999999995</v>
          </cell>
        </row>
        <row r="57">
          <cell r="A57" t="str">
            <v>54</v>
          </cell>
          <cell r="B57">
            <v>40.414000000000001</v>
          </cell>
          <cell r="C57">
            <v>40.81</v>
          </cell>
          <cell r="D57">
            <v>41.170999999999999</v>
          </cell>
          <cell r="E57">
            <v>41.505000000000003</v>
          </cell>
          <cell r="F57">
            <v>43.997</v>
          </cell>
          <cell r="G57">
            <v>45.776000000000003</v>
          </cell>
          <cell r="H57">
            <v>48.536000000000001</v>
          </cell>
          <cell r="I57">
            <v>53.890999999999998</v>
          </cell>
          <cell r="J57">
            <v>63.463000000000001</v>
          </cell>
          <cell r="K57">
            <v>87.644999999999996</v>
          </cell>
        </row>
        <row r="58">
          <cell r="A58" t="str">
            <v>55</v>
          </cell>
          <cell r="B58">
            <v>41.302999999999997</v>
          </cell>
          <cell r="C58">
            <v>41.704999999999998</v>
          </cell>
          <cell r="D58">
            <v>42.070999999999998</v>
          </cell>
          <cell r="E58">
            <v>42.408999999999999</v>
          </cell>
          <cell r="F58">
            <v>44.936</v>
          </cell>
          <cell r="G58">
            <v>46.738999999999997</v>
          </cell>
          <cell r="H58">
            <v>49.539000000000001</v>
          </cell>
          <cell r="I58">
            <v>54.975000000000001</v>
          </cell>
          <cell r="J58">
            <v>64.701999999999998</v>
          </cell>
          <cell r="K58">
            <v>89.31</v>
          </cell>
        </row>
        <row r="59">
          <cell r="A59" t="str">
            <v>56</v>
          </cell>
          <cell r="B59">
            <v>42.194000000000003</v>
          </cell>
          <cell r="C59">
            <v>42.600999999999999</v>
          </cell>
          <cell r="D59">
            <v>42.972000000000001</v>
          </cell>
          <cell r="E59">
            <v>43.314999999999998</v>
          </cell>
          <cell r="F59">
            <v>45.875</v>
          </cell>
          <cell r="G59">
            <v>47.703000000000003</v>
          </cell>
          <cell r="H59">
            <v>50.542999999999999</v>
          </cell>
          <cell r="I59">
            <v>56.058999999999997</v>
          </cell>
          <cell r="J59">
            <v>65.941999999999993</v>
          </cell>
          <cell r="K59">
            <v>90.974000000000004</v>
          </cell>
        </row>
        <row r="60">
          <cell r="A60" t="str">
            <v>57</v>
          </cell>
          <cell r="B60">
            <v>43.087000000000003</v>
          </cell>
          <cell r="C60">
            <v>43.499000000000002</v>
          </cell>
          <cell r="D60">
            <v>43.875</v>
          </cell>
          <cell r="E60">
            <v>44.222000000000001</v>
          </cell>
          <cell r="F60">
            <v>46.816000000000003</v>
          </cell>
          <cell r="G60">
            <v>48.668999999999997</v>
          </cell>
          <cell r="H60">
            <v>51.548000000000002</v>
          </cell>
          <cell r="I60">
            <v>57.143999999999998</v>
          </cell>
          <cell r="J60">
            <v>67.180999999999997</v>
          </cell>
          <cell r="K60">
            <v>92.638999999999996</v>
          </cell>
        </row>
        <row r="61">
          <cell r="A61" t="str">
            <v>58</v>
          </cell>
          <cell r="B61">
            <v>43.98</v>
          </cell>
          <cell r="C61">
            <v>44.398000000000003</v>
          </cell>
          <cell r="D61">
            <v>44.777999999999999</v>
          </cell>
          <cell r="E61">
            <v>45.13</v>
          </cell>
          <cell r="F61">
            <v>47.758000000000003</v>
          </cell>
          <cell r="G61">
            <v>49.634999999999998</v>
          </cell>
          <cell r="H61">
            <v>52.552999999999997</v>
          </cell>
          <cell r="I61">
            <v>58.228999999999999</v>
          </cell>
          <cell r="J61">
            <v>68.421000000000006</v>
          </cell>
          <cell r="K61">
            <v>94.302999999999997</v>
          </cell>
        </row>
        <row r="62">
          <cell r="A62" t="str">
            <v>59</v>
          </cell>
          <cell r="B62">
            <v>44.875</v>
          </cell>
          <cell r="C62">
            <v>45.298000000000002</v>
          </cell>
          <cell r="D62">
            <v>45.683</v>
          </cell>
          <cell r="E62">
            <v>46.039000000000001</v>
          </cell>
          <cell r="F62">
            <v>48.7</v>
          </cell>
          <cell r="G62">
            <v>50.601999999999997</v>
          </cell>
          <cell r="H62">
            <v>53.558999999999997</v>
          </cell>
          <cell r="I62">
            <v>59.314999999999998</v>
          </cell>
          <cell r="J62">
            <v>69.662000000000006</v>
          </cell>
          <cell r="K62">
            <v>95.968000000000004</v>
          </cell>
        </row>
        <row r="63">
          <cell r="A63" t="str">
            <v>60</v>
          </cell>
          <cell r="B63">
            <v>45.771000000000001</v>
          </cell>
          <cell r="C63">
            <v>46.198999999999998</v>
          </cell>
          <cell r="D63">
            <v>46.588999999999999</v>
          </cell>
          <cell r="E63">
            <v>46.95</v>
          </cell>
          <cell r="F63">
            <v>49.643999999999998</v>
          </cell>
          <cell r="G63">
            <v>51.57</v>
          </cell>
          <cell r="H63">
            <v>54.566000000000003</v>
          </cell>
          <cell r="I63">
            <v>60.401000000000003</v>
          </cell>
          <cell r="J63">
            <v>70.902000000000001</v>
          </cell>
          <cell r="K63">
            <v>97.632999999999996</v>
          </cell>
        </row>
        <row r="64">
          <cell r="A64" t="str">
            <v>61</v>
          </cell>
          <cell r="B64">
            <v>46.668999999999997</v>
          </cell>
          <cell r="C64">
            <v>47.101999999999997</v>
          </cell>
          <cell r="D64">
            <v>47.497</v>
          </cell>
          <cell r="E64">
            <v>47.860999999999997</v>
          </cell>
          <cell r="F64">
            <v>50.588999999999999</v>
          </cell>
          <cell r="G64">
            <v>52.539000000000001</v>
          </cell>
          <cell r="H64">
            <v>55.573</v>
          </cell>
          <cell r="I64">
            <v>61.488</v>
          </cell>
          <cell r="J64">
            <v>72.143000000000001</v>
          </cell>
          <cell r="K64">
            <v>99.296999999999997</v>
          </cell>
        </row>
        <row r="65">
          <cell r="A65" t="str">
            <v>62</v>
          </cell>
          <cell r="B65">
            <v>47.567</v>
          </cell>
          <cell r="C65">
            <v>48.005000000000003</v>
          </cell>
          <cell r="D65">
            <v>48.405000000000001</v>
          </cell>
          <cell r="E65">
            <v>48.774000000000001</v>
          </cell>
          <cell r="F65">
            <v>51.533999999999999</v>
          </cell>
          <cell r="G65">
            <v>53.508000000000003</v>
          </cell>
          <cell r="H65">
            <v>56.581000000000003</v>
          </cell>
          <cell r="I65">
            <v>62.575000000000003</v>
          </cell>
          <cell r="J65">
            <v>73.384</v>
          </cell>
          <cell r="K65">
            <v>100.96</v>
          </cell>
        </row>
        <row r="66">
          <cell r="A66" t="str">
            <v>63</v>
          </cell>
          <cell r="B66">
            <v>48.466999999999999</v>
          </cell>
          <cell r="C66">
            <v>48.91</v>
          </cell>
          <cell r="D66">
            <v>49.314</v>
          </cell>
          <cell r="E66">
            <v>49.688000000000002</v>
          </cell>
          <cell r="F66">
            <v>52.481000000000002</v>
          </cell>
          <cell r="G66">
            <v>54.478000000000002</v>
          </cell>
          <cell r="H66">
            <v>57.59</v>
          </cell>
          <cell r="I66">
            <v>63.662999999999997</v>
          </cell>
          <cell r="J66">
            <v>74.625</v>
          </cell>
          <cell r="K66">
            <v>102.63</v>
          </cell>
        </row>
        <row r="67">
          <cell r="A67" t="str">
            <v>64</v>
          </cell>
          <cell r="B67">
            <v>49.368000000000002</v>
          </cell>
          <cell r="C67">
            <v>49.816000000000003</v>
          </cell>
          <cell r="D67">
            <v>50.225000000000001</v>
          </cell>
          <cell r="E67">
            <v>50.603000000000002</v>
          </cell>
          <cell r="F67">
            <v>53.427999999999997</v>
          </cell>
          <cell r="G67">
            <v>55.45</v>
          </cell>
          <cell r="H67">
            <v>58.598999999999997</v>
          </cell>
          <cell r="I67">
            <v>64.75</v>
          </cell>
          <cell r="J67">
            <v>75.866</v>
          </cell>
          <cell r="K67">
            <v>104.29</v>
          </cell>
        </row>
        <row r="68">
          <cell r="A68" t="str">
            <v>65</v>
          </cell>
          <cell r="B68">
            <v>50.27</v>
          </cell>
          <cell r="C68">
            <v>50.722999999999999</v>
          </cell>
          <cell r="D68">
            <v>51.137</v>
          </cell>
          <cell r="E68">
            <v>51.518000000000001</v>
          </cell>
          <cell r="F68">
            <v>54.375999999999998</v>
          </cell>
          <cell r="G68">
            <v>56.420999999999999</v>
          </cell>
          <cell r="H68">
            <v>59.609000000000002</v>
          </cell>
          <cell r="I68">
            <v>65.838999999999999</v>
          </cell>
          <cell r="J68">
            <v>77.108000000000004</v>
          </cell>
          <cell r="K68">
            <v>105.96</v>
          </cell>
        </row>
        <row r="69">
          <cell r="A69" t="str">
            <v>66</v>
          </cell>
          <cell r="B69">
            <v>51.173000000000002</v>
          </cell>
          <cell r="C69">
            <v>51.631</v>
          </cell>
          <cell r="D69">
            <v>52.048999999999999</v>
          </cell>
          <cell r="E69">
            <v>52.435000000000002</v>
          </cell>
          <cell r="F69">
            <v>55.325000000000003</v>
          </cell>
          <cell r="G69">
            <v>57.393999999999998</v>
          </cell>
          <cell r="H69">
            <v>60.619</v>
          </cell>
          <cell r="I69">
            <v>66.927000000000007</v>
          </cell>
          <cell r="J69">
            <v>78.349999999999994</v>
          </cell>
          <cell r="K69">
            <v>107.62</v>
          </cell>
        </row>
        <row r="70">
          <cell r="A70" t="str">
            <v>67</v>
          </cell>
          <cell r="B70">
            <v>52.076999999999998</v>
          </cell>
          <cell r="C70">
            <v>52.54</v>
          </cell>
          <cell r="D70">
            <v>52.963000000000001</v>
          </cell>
          <cell r="E70">
            <v>53.353000000000002</v>
          </cell>
          <cell r="F70">
            <v>56.274999999999999</v>
          </cell>
          <cell r="G70">
            <v>58.366999999999997</v>
          </cell>
          <cell r="H70">
            <v>61.63</v>
          </cell>
          <cell r="I70">
            <v>68.016000000000005</v>
          </cell>
          <cell r="J70">
            <v>79.591999999999999</v>
          </cell>
          <cell r="K70">
            <v>109.29</v>
          </cell>
        </row>
        <row r="71">
          <cell r="A71" t="str">
            <v>68</v>
          </cell>
          <cell r="B71">
            <v>52.981999999999999</v>
          </cell>
          <cell r="C71">
            <v>53.45</v>
          </cell>
          <cell r="D71">
            <v>53.877000000000002</v>
          </cell>
          <cell r="E71">
            <v>54.271999999999998</v>
          </cell>
          <cell r="F71">
            <v>57.225999999999999</v>
          </cell>
          <cell r="G71">
            <v>59.341000000000001</v>
          </cell>
          <cell r="H71">
            <v>62.642000000000003</v>
          </cell>
          <cell r="I71">
            <v>69.105999999999995</v>
          </cell>
          <cell r="J71">
            <v>80.834000000000003</v>
          </cell>
          <cell r="K71">
            <v>110.95</v>
          </cell>
        </row>
        <row r="72">
          <cell r="A72" t="str">
            <v>69</v>
          </cell>
          <cell r="B72">
            <v>53.887999999999998</v>
          </cell>
          <cell r="C72">
            <v>54.360999999999997</v>
          </cell>
          <cell r="D72">
            <v>54.792999999999999</v>
          </cell>
          <cell r="E72">
            <v>55.191000000000003</v>
          </cell>
          <cell r="F72">
            <v>58.177</v>
          </cell>
          <cell r="G72">
            <v>60.316000000000003</v>
          </cell>
          <cell r="H72">
            <v>63.654000000000003</v>
          </cell>
          <cell r="I72">
            <v>70.195999999999998</v>
          </cell>
          <cell r="J72">
            <v>82.075999999999993</v>
          </cell>
          <cell r="K72">
            <v>112.62</v>
          </cell>
        </row>
        <row r="73">
          <cell r="A73" t="str">
            <v>70</v>
          </cell>
          <cell r="B73">
            <v>54.795000000000002</v>
          </cell>
          <cell r="C73">
            <v>55.273000000000003</v>
          </cell>
          <cell r="D73">
            <v>55.709000000000003</v>
          </cell>
          <cell r="E73">
            <v>56.112000000000002</v>
          </cell>
          <cell r="F73">
            <v>59.128999999999998</v>
          </cell>
          <cell r="G73">
            <v>61.290999999999997</v>
          </cell>
          <cell r="H73">
            <v>64.667000000000002</v>
          </cell>
          <cell r="I73">
            <v>71.286000000000001</v>
          </cell>
          <cell r="J73">
            <v>83.317999999999998</v>
          </cell>
          <cell r="K73">
            <v>114.28</v>
          </cell>
        </row>
        <row r="74">
          <cell r="A74" t="str">
            <v>71</v>
          </cell>
          <cell r="B74">
            <v>55.703000000000003</v>
          </cell>
          <cell r="C74">
            <v>56.186</v>
          </cell>
          <cell r="D74">
            <v>56.625999999999998</v>
          </cell>
          <cell r="E74">
            <v>57.033000000000001</v>
          </cell>
          <cell r="F74">
            <v>60.082000000000001</v>
          </cell>
          <cell r="G74">
            <v>62.267000000000003</v>
          </cell>
          <cell r="H74">
            <v>65.680000000000007</v>
          </cell>
          <cell r="I74">
            <v>72.376000000000005</v>
          </cell>
          <cell r="J74">
            <v>84.561000000000007</v>
          </cell>
          <cell r="K74">
            <v>115.95</v>
          </cell>
        </row>
        <row r="75">
          <cell r="A75" t="str">
            <v>72</v>
          </cell>
          <cell r="B75">
            <v>56.612000000000002</v>
          </cell>
          <cell r="C75">
            <v>57.098999999999997</v>
          </cell>
          <cell r="D75">
            <v>57.545000000000002</v>
          </cell>
          <cell r="E75">
            <v>57.956000000000003</v>
          </cell>
          <cell r="F75">
            <v>61.036000000000001</v>
          </cell>
          <cell r="G75">
            <v>63.244</v>
          </cell>
          <cell r="H75">
            <v>66.694000000000003</v>
          </cell>
          <cell r="I75">
            <v>73.466999999999999</v>
          </cell>
          <cell r="J75">
            <v>85.802999999999997</v>
          </cell>
          <cell r="K75">
            <v>117.61</v>
          </cell>
        </row>
        <row r="76">
          <cell r="A76" t="str">
            <v>73</v>
          </cell>
          <cell r="B76">
            <v>57.521999999999998</v>
          </cell>
          <cell r="C76">
            <v>58.014000000000003</v>
          </cell>
          <cell r="D76">
            <v>58.463999999999999</v>
          </cell>
          <cell r="E76">
            <v>58.878999999999998</v>
          </cell>
          <cell r="F76">
            <v>61.99</v>
          </cell>
          <cell r="G76">
            <v>64.221000000000004</v>
          </cell>
          <cell r="H76">
            <v>67.707999999999998</v>
          </cell>
          <cell r="I76">
            <v>74.558000000000007</v>
          </cell>
          <cell r="J76">
            <v>87.046000000000006</v>
          </cell>
          <cell r="K76">
            <v>119.28</v>
          </cell>
        </row>
        <row r="77">
          <cell r="A77" t="str">
            <v>74</v>
          </cell>
          <cell r="B77">
            <v>58.432000000000002</v>
          </cell>
          <cell r="C77">
            <v>58.929000000000002</v>
          </cell>
          <cell r="D77">
            <v>59.384</v>
          </cell>
          <cell r="E77">
            <v>59.802999999999997</v>
          </cell>
          <cell r="F77">
            <v>62.945</v>
          </cell>
          <cell r="G77">
            <v>65.198999999999998</v>
          </cell>
          <cell r="H77">
            <v>68.722999999999999</v>
          </cell>
          <cell r="I77">
            <v>75.649000000000001</v>
          </cell>
          <cell r="J77">
            <v>88.289000000000001</v>
          </cell>
          <cell r="K77">
            <v>120.94</v>
          </cell>
        </row>
        <row r="78">
          <cell r="A78" t="str">
            <v>75</v>
          </cell>
          <cell r="B78">
            <v>59.344000000000001</v>
          </cell>
          <cell r="C78">
            <v>59.845999999999997</v>
          </cell>
          <cell r="D78">
            <v>60.304000000000002</v>
          </cell>
          <cell r="E78">
            <v>60.728000000000002</v>
          </cell>
          <cell r="F78">
            <v>63.9</v>
          </cell>
          <cell r="G78">
            <v>66.177000000000007</v>
          </cell>
          <cell r="H78">
            <v>69.738</v>
          </cell>
          <cell r="I78">
            <v>76.741</v>
          </cell>
          <cell r="J78">
            <v>89.531999999999996</v>
          </cell>
          <cell r="K78">
            <v>122.61</v>
          </cell>
        </row>
        <row r="79">
          <cell r="A79" t="str">
            <v>76</v>
          </cell>
          <cell r="B79">
            <v>60.256</v>
          </cell>
          <cell r="C79">
            <v>60.762999999999998</v>
          </cell>
          <cell r="D79">
            <v>61.225999999999999</v>
          </cell>
          <cell r="E79">
            <v>61.652999999999999</v>
          </cell>
          <cell r="F79">
            <v>64.856999999999999</v>
          </cell>
          <cell r="G79">
            <v>67.156000000000006</v>
          </cell>
          <cell r="H79">
            <v>70.753</v>
          </cell>
          <cell r="I79">
            <v>77.832999999999998</v>
          </cell>
          <cell r="J79">
            <v>90.775999999999996</v>
          </cell>
          <cell r="K79">
            <v>124.27</v>
          </cell>
        </row>
        <row r="80">
          <cell r="A80" t="str">
            <v>77</v>
          </cell>
          <cell r="B80">
            <v>61.168999999999997</v>
          </cell>
          <cell r="C80">
            <v>61.680999999999997</v>
          </cell>
          <cell r="D80">
            <v>62.148000000000003</v>
          </cell>
          <cell r="E80">
            <v>62.579000000000001</v>
          </cell>
          <cell r="F80">
            <v>65.813999999999993</v>
          </cell>
          <cell r="G80">
            <v>68.135999999999996</v>
          </cell>
          <cell r="H80">
            <v>71.769000000000005</v>
          </cell>
          <cell r="I80">
            <v>78.924999999999997</v>
          </cell>
          <cell r="J80">
            <v>92.019000000000005</v>
          </cell>
          <cell r="K80">
            <v>125.94</v>
          </cell>
        </row>
        <row r="81">
          <cell r="A81" t="str">
            <v>78</v>
          </cell>
          <cell r="B81">
            <v>62.082999999999998</v>
          </cell>
          <cell r="C81">
            <v>62.6</v>
          </cell>
          <cell r="D81">
            <v>63.070999999999998</v>
          </cell>
          <cell r="E81">
            <v>63.506</v>
          </cell>
          <cell r="F81">
            <v>66.771000000000001</v>
          </cell>
          <cell r="G81">
            <v>69.116</v>
          </cell>
          <cell r="H81">
            <v>72.786000000000001</v>
          </cell>
          <cell r="I81">
            <v>80.018000000000001</v>
          </cell>
          <cell r="J81">
            <v>93.262</v>
          </cell>
          <cell r="K81">
            <v>127.61</v>
          </cell>
        </row>
        <row r="82">
          <cell r="A82" t="str">
            <v>79</v>
          </cell>
          <cell r="B82">
            <v>62.997999999999998</v>
          </cell>
          <cell r="C82">
            <v>63.518999999999998</v>
          </cell>
          <cell r="D82">
            <v>63.994999999999997</v>
          </cell>
          <cell r="E82">
            <v>64.433999999999997</v>
          </cell>
          <cell r="F82">
            <v>67.728999999999999</v>
          </cell>
          <cell r="G82">
            <v>70.096000000000004</v>
          </cell>
          <cell r="H82">
            <v>73.802999999999997</v>
          </cell>
          <cell r="I82">
            <v>81.11</v>
          </cell>
          <cell r="J82">
            <v>94.506</v>
          </cell>
          <cell r="K82">
            <v>129.27000000000001</v>
          </cell>
        </row>
        <row r="83">
          <cell r="A83" t="str">
            <v>80</v>
          </cell>
          <cell r="B83">
            <v>63.914000000000001</v>
          </cell>
          <cell r="C83">
            <v>64.438999999999993</v>
          </cell>
          <cell r="D83">
            <v>64.918999999999997</v>
          </cell>
          <cell r="E83">
            <v>65.363</v>
          </cell>
          <cell r="F83">
            <v>68.688000000000002</v>
          </cell>
          <cell r="G83">
            <v>71.076999999999998</v>
          </cell>
          <cell r="H83">
            <v>74.819999999999993</v>
          </cell>
          <cell r="I83">
            <v>82.203000000000003</v>
          </cell>
          <cell r="J83">
            <v>95.75</v>
          </cell>
          <cell r="K83">
            <v>130.94</v>
          </cell>
        </row>
        <row r="84">
          <cell r="A84" t="str">
            <v>81</v>
          </cell>
          <cell r="B84">
            <v>64.83</v>
          </cell>
          <cell r="C84">
            <v>65.36</v>
          </cell>
          <cell r="D84">
            <v>65.844999999999999</v>
          </cell>
          <cell r="E84">
            <v>66.292000000000002</v>
          </cell>
          <cell r="F84">
            <v>69.647000000000006</v>
          </cell>
          <cell r="G84">
            <v>72.058999999999997</v>
          </cell>
          <cell r="H84">
            <v>75.837999999999994</v>
          </cell>
          <cell r="I84">
            <v>83.296999999999997</v>
          </cell>
          <cell r="J84">
            <v>96.992999999999995</v>
          </cell>
          <cell r="K84">
            <v>132.6</v>
          </cell>
        </row>
        <row r="85">
          <cell r="A85" t="str">
            <v>82</v>
          </cell>
          <cell r="B85">
            <v>65.747</v>
          </cell>
          <cell r="C85">
            <v>66.281999999999996</v>
          </cell>
          <cell r="D85">
            <v>66.771000000000001</v>
          </cell>
          <cell r="E85">
            <v>67.221999999999994</v>
          </cell>
          <cell r="F85">
            <v>70.606999999999999</v>
          </cell>
          <cell r="G85">
            <v>73.040999999999997</v>
          </cell>
          <cell r="H85">
            <v>76.855999999999995</v>
          </cell>
          <cell r="I85">
            <v>84.39</v>
          </cell>
          <cell r="J85">
            <v>98.236999999999995</v>
          </cell>
          <cell r="K85">
            <v>134.27000000000001</v>
          </cell>
        </row>
        <row r="86">
          <cell r="A86" t="str">
            <v>83</v>
          </cell>
          <cell r="B86">
            <v>66.665000000000006</v>
          </cell>
          <cell r="C86">
            <v>67.203999999999994</v>
          </cell>
          <cell r="D86">
            <v>67.697000000000003</v>
          </cell>
          <cell r="E86">
            <v>68.152000000000001</v>
          </cell>
          <cell r="F86">
            <v>71.567999999999998</v>
          </cell>
          <cell r="G86">
            <v>74.024000000000001</v>
          </cell>
          <cell r="H86">
            <v>77.873999999999995</v>
          </cell>
          <cell r="I86">
            <v>85.483999999999995</v>
          </cell>
          <cell r="J86">
            <v>99.480999999999995</v>
          </cell>
          <cell r="K86">
            <v>135.93</v>
          </cell>
        </row>
        <row r="87">
          <cell r="A87" t="str">
            <v>84</v>
          </cell>
          <cell r="B87">
            <v>67.582999999999998</v>
          </cell>
          <cell r="C87">
            <v>68.128</v>
          </cell>
          <cell r="D87">
            <v>68.625</v>
          </cell>
          <cell r="E87">
            <v>69.084000000000003</v>
          </cell>
          <cell r="F87">
            <v>72.528999999999996</v>
          </cell>
          <cell r="G87">
            <v>75.007000000000005</v>
          </cell>
          <cell r="H87">
            <v>78.893000000000001</v>
          </cell>
          <cell r="I87">
            <v>86.578000000000003</v>
          </cell>
          <cell r="J87">
            <v>100.73</v>
          </cell>
          <cell r="K87">
            <v>137.6</v>
          </cell>
        </row>
        <row r="88">
          <cell r="A88" t="str">
            <v>85</v>
          </cell>
          <cell r="B88">
            <v>68.503</v>
          </cell>
          <cell r="C88">
            <v>69.051000000000002</v>
          </cell>
          <cell r="D88">
            <v>69.552999999999997</v>
          </cell>
          <cell r="E88">
            <v>70.016000000000005</v>
          </cell>
          <cell r="F88">
            <v>73.489999999999995</v>
          </cell>
          <cell r="G88">
            <v>75.989999999999995</v>
          </cell>
          <cell r="H88">
            <v>79.912000000000006</v>
          </cell>
          <cell r="I88">
            <v>87.671999999999997</v>
          </cell>
          <cell r="J88">
            <v>101.97</v>
          </cell>
          <cell r="K88">
            <v>139.26</v>
          </cell>
        </row>
        <row r="89">
          <cell r="A89" t="str">
            <v>86</v>
          </cell>
          <cell r="B89">
            <v>69.423000000000002</v>
          </cell>
          <cell r="C89">
            <v>69.975999999999999</v>
          </cell>
          <cell r="D89">
            <v>70.480999999999995</v>
          </cell>
          <cell r="E89">
            <v>70.947999999999993</v>
          </cell>
          <cell r="F89">
            <v>74.451999999999998</v>
          </cell>
          <cell r="G89">
            <v>76.974000000000004</v>
          </cell>
          <cell r="H89">
            <v>80.932000000000002</v>
          </cell>
          <cell r="I89">
            <v>88.766999999999996</v>
          </cell>
          <cell r="J89">
            <v>103.21</v>
          </cell>
          <cell r="K89">
            <v>140.93</v>
          </cell>
        </row>
        <row r="90">
          <cell r="A90" t="str">
            <v>87</v>
          </cell>
          <cell r="B90">
            <v>70.343000000000004</v>
          </cell>
          <cell r="C90">
            <v>70.900999999999996</v>
          </cell>
          <cell r="D90">
            <v>71.41</v>
          </cell>
          <cell r="E90">
            <v>71.881</v>
          </cell>
          <cell r="F90">
            <v>75.415000000000006</v>
          </cell>
          <cell r="G90">
            <v>77.959000000000003</v>
          </cell>
          <cell r="H90">
            <v>81.951999999999998</v>
          </cell>
          <cell r="I90">
            <v>89.861000000000004</v>
          </cell>
          <cell r="J90">
            <v>104.46</v>
          </cell>
          <cell r="K90">
            <v>142.6</v>
          </cell>
        </row>
        <row r="91">
          <cell r="A91" t="str">
            <v>88</v>
          </cell>
          <cell r="B91">
            <v>71.263999999999996</v>
          </cell>
          <cell r="C91">
            <v>71.826999999999998</v>
          </cell>
          <cell r="D91">
            <v>72.34</v>
          </cell>
          <cell r="E91">
            <v>72.814999999999998</v>
          </cell>
          <cell r="F91">
            <v>76.378</v>
          </cell>
          <cell r="G91">
            <v>78.944000000000003</v>
          </cell>
          <cell r="H91">
            <v>82.971999999999994</v>
          </cell>
          <cell r="I91">
            <v>90.956000000000003</v>
          </cell>
          <cell r="J91">
            <v>105.7</v>
          </cell>
          <cell r="K91">
            <v>144.26</v>
          </cell>
        </row>
        <row r="92">
          <cell r="A92" t="str">
            <v>89</v>
          </cell>
          <cell r="B92">
            <v>72.186000000000007</v>
          </cell>
          <cell r="C92">
            <v>72.753</v>
          </cell>
          <cell r="D92">
            <v>73.271000000000001</v>
          </cell>
          <cell r="E92">
            <v>73.748999999999995</v>
          </cell>
          <cell r="F92">
            <v>77.341999999999999</v>
          </cell>
          <cell r="G92">
            <v>79.929000000000002</v>
          </cell>
          <cell r="H92">
            <v>83.992999999999995</v>
          </cell>
          <cell r="I92">
            <v>92.051000000000002</v>
          </cell>
          <cell r="J92">
            <v>160.94999999999999</v>
          </cell>
          <cell r="K92">
            <v>145.93</v>
          </cell>
        </row>
        <row r="93">
          <cell r="A93" t="str">
            <v>90</v>
          </cell>
          <cell r="B93">
            <v>73.108999999999995</v>
          </cell>
          <cell r="C93">
            <v>73.680000000000007</v>
          </cell>
          <cell r="D93">
            <v>74.201999999999998</v>
          </cell>
          <cell r="E93">
            <v>74.683999999999997</v>
          </cell>
          <cell r="F93">
            <v>78.305999999999997</v>
          </cell>
          <cell r="G93">
            <v>80.915000000000006</v>
          </cell>
          <cell r="H93">
            <v>85.013999999999996</v>
          </cell>
          <cell r="I93">
            <v>93.146000000000001</v>
          </cell>
          <cell r="J93">
            <v>108.19</v>
          </cell>
          <cell r="K93">
            <v>147.59</v>
          </cell>
        </row>
        <row r="94">
          <cell r="A94" t="str">
            <v>91</v>
          </cell>
          <cell r="B94">
            <v>74.031999999999996</v>
          </cell>
          <cell r="C94">
            <v>74.608000000000004</v>
          </cell>
          <cell r="D94">
            <v>75.134</v>
          </cell>
          <cell r="E94">
            <v>75.62</v>
          </cell>
          <cell r="F94">
            <v>79.271000000000001</v>
          </cell>
          <cell r="G94">
            <v>81.900999999999996</v>
          </cell>
          <cell r="H94">
            <v>86.034999999999997</v>
          </cell>
          <cell r="I94">
            <v>94.242000000000004</v>
          </cell>
          <cell r="J94">
            <v>109.44</v>
          </cell>
          <cell r="K94">
            <v>149.26</v>
          </cell>
        </row>
        <row r="95">
          <cell r="A95" t="str">
            <v>92</v>
          </cell>
          <cell r="B95">
            <v>74.956000000000003</v>
          </cell>
          <cell r="C95">
            <v>75.536000000000001</v>
          </cell>
          <cell r="D95">
            <v>76.066000000000003</v>
          </cell>
          <cell r="E95">
            <v>76.555999999999997</v>
          </cell>
          <cell r="F95">
            <v>80.236000000000004</v>
          </cell>
          <cell r="G95">
            <v>82.888000000000005</v>
          </cell>
          <cell r="H95">
            <v>87.057000000000002</v>
          </cell>
          <cell r="I95">
            <v>95.337999999999994</v>
          </cell>
          <cell r="J95">
            <v>110.68</v>
          </cell>
          <cell r="K95">
            <v>150.91999999999999</v>
          </cell>
        </row>
        <row r="96">
          <cell r="A96" t="str">
            <v>93</v>
          </cell>
          <cell r="B96">
            <v>75.88</v>
          </cell>
          <cell r="C96">
            <v>76.465000000000003</v>
          </cell>
          <cell r="D96">
            <v>76.998999999999995</v>
          </cell>
          <cell r="E96">
            <v>77.492999999999995</v>
          </cell>
          <cell r="F96">
            <v>81.200999999999993</v>
          </cell>
          <cell r="G96">
            <v>83.875</v>
          </cell>
          <cell r="H96">
            <v>88.078999999999994</v>
          </cell>
          <cell r="I96">
            <v>96.433999999999997</v>
          </cell>
          <cell r="J96">
            <v>111.93</v>
          </cell>
          <cell r="K96">
            <v>152.59</v>
          </cell>
        </row>
        <row r="97">
          <cell r="A97" t="str">
            <v>94</v>
          </cell>
          <cell r="B97">
            <v>76.805000000000007</v>
          </cell>
          <cell r="C97">
            <v>77.394000000000005</v>
          </cell>
          <cell r="D97">
            <v>77.932000000000002</v>
          </cell>
          <cell r="E97">
            <v>78.430000000000007</v>
          </cell>
          <cell r="F97">
            <v>82.167000000000002</v>
          </cell>
          <cell r="G97">
            <v>84.861999999999995</v>
          </cell>
          <cell r="H97">
            <v>89.100999999999999</v>
          </cell>
          <cell r="I97">
            <v>97.53</v>
          </cell>
          <cell r="J97">
            <v>113.17</v>
          </cell>
          <cell r="K97">
            <v>154.26</v>
          </cell>
        </row>
        <row r="98">
          <cell r="A98" t="str">
            <v>95</v>
          </cell>
          <cell r="B98">
            <v>77.730999999999995</v>
          </cell>
          <cell r="C98">
            <v>78.323999999999998</v>
          </cell>
          <cell r="D98">
            <v>78.866</v>
          </cell>
          <cell r="E98">
            <v>79.367999999999995</v>
          </cell>
          <cell r="F98">
            <v>83.132999999999996</v>
          </cell>
          <cell r="G98">
            <v>85.85</v>
          </cell>
          <cell r="H98">
            <v>90.123000000000005</v>
          </cell>
          <cell r="I98">
            <v>98.626000000000005</v>
          </cell>
          <cell r="J98">
            <v>114.42</v>
          </cell>
          <cell r="K98">
            <v>155.91999999999999</v>
          </cell>
        </row>
        <row r="99">
          <cell r="A99" t="str">
            <v>96</v>
          </cell>
          <cell r="B99">
            <v>78.656999999999996</v>
          </cell>
          <cell r="C99">
            <v>79.254999999999995</v>
          </cell>
          <cell r="D99">
            <v>79.801000000000002</v>
          </cell>
          <cell r="E99">
            <v>80.305999999999997</v>
          </cell>
          <cell r="F99">
            <v>84.1</v>
          </cell>
          <cell r="G99">
            <v>86.837999999999994</v>
          </cell>
          <cell r="H99">
            <v>91.146000000000001</v>
          </cell>
          <cell r="I99">
            <v>99.721999999999994</v>
          </cell>
          <cell r="J99">
            <v>115.66</v>
          </cell>
          <cell r="K99">
            <v>157.59</v>
          </cell>
        </row>
        <row r="100">
          <cell r="A100" t="str">
            <v>97</v>
          </cell>
          <cell r="B100">
            <v>79.584000000000003</v>
          </cell>
          <cell r="C100">
            <v>80.186000000000007</v>
          </cell>
          <cell r="D100">
            <v>80.736000000000004</v>
          </cell>
          <cell r="E100">
            <v>81.245000000000005</v>
          </cell>
          <cell r="F100">
            <v>85.067999999999998</v>
          </cell>
          <cell r="G100">
            <v>87.825999999999993</v>
          </cell>
          <cell r="H100">
            <v>92.168999999999997</v>
          </cell>
          <cell r="I100">
            <v>100.82</v>
          </cell>
          <cell r="J100">
            <v>116.91</v>
          </cell>
          <cell r="K100">
            <v>159.25</v>
          </cell>
        </row>
        <row r="101">
          <cell r="A101" t="str">
            <v>98</v>
          </cell>
          <cell r="B101">
            <v>80.510999999999996</v>
          </cell>
          <cell r="C101">
            <v>81.117000000000004</v>
          </cell>
          <cell r="D101">
            <v>81.671999999999997</v>
          </cell>
          <cell r="E101">
            <v>82.183999999999997</v>
          </cell>
          <cell r="F101">
            <v>86.034999999999997</v>
          </cell>
          <cell r="G101">
            <v>88.814999999999998</v>
          </cell>
          <cell r="H101">
            <v>93.192999999999998</v>
          </cell>
          <cell r="I101">
            <v>101.92</v>
          </cell>
          <cell r="J101">
            <v>118.15</v>
          </cell>
          <cell r="K101">
            <v>160.91999999999999</v>
          </cell>
        </row>
        <row r="102">
          <cell r="A102" t="str">
            <v>99</v>
          </cell>
          <cell r="B102">
            <v>81.438999999999993</v>
          </cell>
          <cell r="C102">
            <v>82.05</v>
          </cell>
          <cell r="D102">
            <v>82.608000000000004</v>
          </cell>
          <cell r="E102">
            <v>83.123999999999995</v>
          </cell>
          <cell r="F102">
            <v>87.003</v>
          </cell>
          <cell r="G102">
            <v>89.804000000000002</v>
          </cell>
          <cell r="H102">
            <v>94.215999999999994</v>
          </cell>
          <cell r="I102">
            <v>103.01</v>
          </cell>
          <cell r="J102">
            <v>119.4</v>
          </cell>
          <cell r="K102">
            <v>162.59</v>
          </cell>
        </row>
        <row r="103">
          <cell r="A103" t="str">
            <v>100</v>
          </cell>
          <cell r="B103">
            <v>82.367000000000004</v>
          </cell>
          <cell r="C103">
            <v>82.981999999999999</v>
          </cell>
          <cell r="D103">
            <v>83.545000000000002</v>
          </cell>
          <cell r="E103">
            <v>84.063999999999993</v>
          </cell>
          <cell r="F103">
            <v>87.971999999999994</v>
          </cell>
          <cell r="G103">
            <v>90.793999999999997</v>
          </cell>
          <cell r="H103">
            <v>95.24</v>
          </cell>
          <cell r="I103">
            <v>104.11</v>
          </cell>
          <cell r="J103">
            <v>120.64</v>
          </cell>
          <cell r="K103">
            <v>164.25</v>
          </cell>
        </row>
        <row r="104">
          <cell r="A104" t="str">
            <v>101</v>
          </cell>
          <cell r="B104">
            <v>83.296000000000006</v>
          </cell>
          <cell r="C104">
            <v>83.915999999999997</v>
          </cell>
          <cell r="D104">
            <v>84.481999999999999</v>
          </cell>
          <cell r="E104">
            <v>85.004999999999995</v>
          </cell>
          <cell r="F104">
            <v>88.941000000000003</v>
          </cell>
          <cell r="G104">
            <v>91.784000000000006</v>
          </cell>
          <cell r="H104">
            <v>96.265000000000001</v>
          </cell>
          <cell r="I104">
            <v>105.21</v>
          </cell>
          <cell r="J104">
            <v>121.89</v>
          </cell>
          <cell r="K104">
            <v>165.92</v>
          </cell>
        </row>
        <row r="105">
          <cell r="A105" t="str">
            <v>102</v>
          </cell>
          <cell r="G105">
            <v>92.773100000000056</v>
          </cell>
        </row>
        <row r="106">
          <cell r="A106" t="str">
            <v>103</v>
          </cell>
          <cell r="G106">
            <v>93.762600000000077</v>
          </cell>
        </row>
        <row r="107">
          <cell r="A107" t="str">
            <v>104</v>
          </cell>
          <cell r="G107">
            <v>94.752100000000098</v>
          </cell>
        </row>
      </sheetData>
      <sheetData sheetId="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ergía Global"/>
      <sheetName val="Energía Otf"/>
      <sheetName val="Energía Móviles"/>
      <sheetName val="Energía Atento"/>
      <sheetName val="Energía"/>
      <sheetName val="Edificios Global"/>
      <sheetName val="Edificios TDP y Resto"/>
      <sheetName val="Edificios Móviles"/>
      <sheetName val="Edificios Atento"/>
    </sheetNames>
    <sheetDataSet>
      <sheetData sheetId="0"/>
      <sheetData sheetId="1"/>
      <sheetData sheetId="2"/>
      <sheetData sheetId="3"/>
      <sheetData sheetId="4"/>
      <sheetData sheetId="5"/>
      <sheetData sheetId="6"/>
      <sheetData sheetId="7"/>
      <sheetData sheetId="8"/>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Energia"/>
      <sheetName val="Telefonicos"/>
      <sheetName val="Comerciales"/>
      <sheetName val="Aluminio"/>
      <sheetName val="Telefonico"/>
    </sheetNames>
    <sheetDataSet>
      <sheetData sheetId="0">
        <row r="2">
          <cell r="A2">
            <v>6</v>
          </cell>
        </row>
      </sheetData>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8"/>
  <sheetViews>
    <sheetView tabSelected="1" zoomScale="73" zoomScaleNormal="73" workbookViewId="0"/>
  </sheetViews>
  <sheetFormatPr baseColWidth="10" defaultRowHeight="15"/>
  <cols>
    <col min="1" max="1" width="5.5703125" customWidth="1"/>
    <col min="2" max="2" width="23.85546875" customWidth="1"/>
    <col min="3" max="3" width="16.28515625" customWidth="1"/>
    <col min="4" max="4" width="16.7109375" customWidth="1"/>
    <col min="5" max="5" width="15.5703125" customWidth="1"/>
    <col min="6" max="6" width="15.28515625" customWidth="1"/>
    <col min="7" max="7" width="17.5703125" customWidth="1"/>
    <col min="8" max="8" width="16.140625" customWidth="1"/>
    <col min="9" max="9" width="16.7109375" style="2" customWidth="1"/>
    <col min="10" max="10" width="18.5703125" customWidth="1"/>
    <col min="11" max="11" width="12.5703125" customWidth="1"/>
    <col min="12" max="12" width="12.42578125" customWidth="1"/>
    <col min="13" max="13" width="13" customWidth="1"/>
    <col min="14" max="14" width="13.140625" customWidth="1"/>
    <col min="15" max="15" width="13.42578125" customWidth="1"/>
  </cols>
  <sheetData>
    <row r="1" spans="1:19" ht="26.25">
      <c r="A1" s="36">
        <v>1</v>
      </c>
      <c r="B1" s="36" t="s">
        <v>101</v>
      </c>
    </row>
    <row r="3" spans="1:19" ht="24.75" customHeight="1">
      <c r="B3" s="186" t="s">
        <v>0</v>
      </c>
      <c r="C3" s="188" t="s">
        <v>102</v>
      </c>
      <c r="D3" s="188"/>
      <c r="E3" s="188"/>
      <c r="F3" s="188"/>
      <c r="G3" s="188"/>
    </row>
    <row r="4" spans="1:19">
      <c r="B4" s="187"/>
      <c r="C4" s="84" t="s">
        <v>1</v>
      </c>
      <c r="D4" s="84" t="s">
        <v>2</v>
      </c>
      <c r="E4" s="84" t="s">
        <v>3</v>
      </c>
      <c r="F4" s="84" t="s">
        <v>4</v>
      </c>
      <c r="G4" s="84" t="s">
        <v>5</v>
      </c>
    </row>
    <row r="5" spans="1:19">
      <c r="B5" s="74"/>
      <c r="C5" s="75">
        <f>C6+C7</f>
        <v>175.27697006711628</v>
      </c>
      <c r="D5" s="75">
        <f t="shared" ref="D5:G5" si="0">D6+D7</f>
        <v>118.62043614960143</v>
      </c>
      <c r="E5" s="75">
        <f t="shared" si="0"/>
        <v>119.88414413291119</v>
      </c>
      <c r="F5" s="75">
        <f t="shared" si="0"/>
        <v>78.472416476728895</v>
      </c>
      <c r="G5" s="75">
        <f t="shared" si="0"/>
        <v>63.300719894937714</v>
      </c>
    </row>
    <row r="6" spans="1:19">
      <c r="B6" s="76" t="s">
        <v>131</v>
      </c>
      <c r="C6" s="77">
        <f>C12*($C$18/(1-(1+$C$18)^(-$C$15)))</f>
        <v>160.77031612016853</v>
      </c>
      <c r="D6" s="77">
        <f>D12*($C$18/(1-(1+$C$18)^(-$C$15)))</f>
        <v>104.1137822026537</v>
      </c>
      <c r="E6" s="77">
        <f t="shared" ref="E6:F6" si="1">E12*($C$18/(1-(1+$C$18)^(-$C$15)))</f>
        <v>105.37749018596344</v>
      </c>
      <c r="F6" s="77">
        <f t="shared" si="1"/>
        <v>63.965762529781152</v>
      </c>
      <c r="G6" s="77">
        <f>G12*($C$18/(1-(1+$C$18)^(-$C$15)))</f>
        <v>48.794065947989971</v>
      </c>
    </row>
    <row r="7" spans="1:19">
      <c r="B7" s="76" t="s">
        <v>132</v>
      </c>
      <c r="C7" s="77">
        <f>C13*($C$18/(1-(1+$C$18)^(-$C$16)))</f>
        <v>14.506653946947743</v>
      </c>
      <c r="D7" s="77">
        <f>D13*($C$18/(1-(1+$C$18)^(-$C$16)))</f>
        <v>14.506653946947743</v>
      </c>
      <c r="E7" s="77">
        <f t="shared" ref="E7:F7" si="2">E13*($C$18/(1-(1+$C$18)^(-$C$16)))</f>
        <v>14.506653946947743</v>
      </c>
      <c r="F7" s="77">
        <f t="shared" si="2"/>
        <v>14.506653946947743</v>
      </c>
      <c r="G7" s="77">
        <f>G13*($C$18/(1-(1+$C$18)^(-$C$16)))</f>
        <v>14.506653946947743</v>
      </c>
    </row>
    <row r="8" spans="1:19">
      <c r="B8" s="78"/>
      <c r="C8" s="79"/>
      <c r="D8" s="79"/>
      <c r="E8" s="79"/>
      <c r="F8" s="79"/>
      <c r="G8" s="79"/>
      <c r="J8" s="7"/>
      <c r="K8" s="171" t="str">
        <f>+C4</f>
        <v>Zona A</v>
      </c>
      <c r="L8" s="171" t="str">
        <f t="shared" ref="L8:O8" si="3">+D4</f>
        <v>Zona B</v>
      </c>
      <c r="M8" s="171" t="str">
        <f t="shared" si="3"/>
        <v>Zona C</v>
      </c>
      <c r="N8" s="171" t="str">
        <f t="shared" si="3"/>
        <v>Zona D</v>
      </c>
      <c r="O8" s="171" t="str">
        <f t="shared" si="3"/>
        <v>Zona E</v>
      </c>
    </row>
    <row r="9" spans="1:19">
      <c r="B9" s="76" t="s">
        <v>135</v>
      </c>
      <c r="C9" s="80">
        <f>(((C12*($C$18/(1-(1+$C$18)^(-$C$15)))+(C13*($C$18/(1-(1+$C$18)^(-$C$16))))+C20+C24)*C26)+(C22*C28))</f>
        <v>113.41925333059413</v>
      </c>
      <c r="D9" s="80">
        <f>(((D12*($C$18/(1-(1+$C$18)^(-$C$15)))+(D13*($C$18/(1-(1+$C$18)^(-$C$16))))+D20+D24)*D26)+(D22*D28))</f>
        <v>77.340517867462282</v>
      </c>
      <c r="E9" s="80">
        <f>(((E12*($C$18/(1-(1+$C$18)^(-$C$15)))+(E13*($C$18/(1-(1+$C$18)^(-$C$16))))+E20+E24)*E26)+(E22*E28))</f>
        <v>78.145243869565732</v>
      </c>
      <c r="F9" s="80">
        <f>(((F12*($C$18/(1-(1+$C$18)^(-$C$15)))+(F13*($C$18/(1-(1+$C$18)^(-$C$16))))+F20+F24)*F26)+(F22*F28))</f>
        <v>51.77436192761941</v>
      </c>
      <c r="G9" s="80">
        <f t="shared" ref="G9" si="4">(((G12*($C$18/(1-(1+$C$18)^(-$C$15)))+(G13*($C$18/(1-(1+$C$18)^(-$C$16))))+G20+G24)*G26)+(G22*G28))</f>
        <v>42.113064462824617</v>
      </c>
      <c r="H9" s="7" t="s">
        <v>109</v>
      </c>
      <c r="J9" s="113" t="str">
        <f>+B12</f>
        <v>Inversión 1 =</v>
      </c>
      <c r="K9" s="172">
        <f>+(C26*C12*($C$18/(1-(1+$C$18)^(-$C$15))))</f>
        <v>53.054204319655618</v>
      </c>
      <c r="L9" s="172">
        <f>+(D26*D12*($C$18/(1-(1+$C$18)^(-$C$15))))</f>
        <v>34.35754812687572</v>
      </c>
      <c r="M9" s="172">
        <f>+(E26*E12*($C$18/(1-(1+$C$18)^(-$C$15))))</f>
        <v>34.774571761367937</v>
      </c>
      <c r="N9" s="172">
        <f>+(F26*F12*($C$18/(1-(1+$C$18)^(-$C$15))))</f>
        <v>21.108701634827781</v>
      </c>
      <c r="O9" s="172">
        <f>+(G26*G12*($C$18/(1-(1+$C$18)^(-$C$15))))</f>
        <v>16.102041762836691</v>
      </c>
      <c r="Q9" s="9"/>
      <c r="R9" s="9"/>
      <c r="S9" s="9"/>
    </row>
    <row r="10" spans="1:19">
      <c r="B10" s="76" t="s">
        <v>136</v>
      </c>
      <c r="C10" s="80">
        <f>C9*3</f>
        <v>340.25775999178239</v>
      </c>
      <c r="D10" s="80">
        <f t="shared" ref="D10:G10" si="5">D9*3</f>
        <v>232.02155360238686</v>
      </c>
      <c r="E10" s="80">
        <f t="shared" si="5"/>
        <v>234.43573160869721</v>
      </c>
      <c r="F10" s="80">
        <f t="shared" si="5"/>
        <v>155.32308578285824</v>
      </c>
      <c r="G10" s="80">
        <f t="shared" si="5"/>
        <v>126.33919338847386</v>
      </c>
      <c r="H10" s="7" t="s">
        <v>110</v>
      </c>
      <c r="J10" s="173" t="str">
        <f>+B13</f>
        <v>Inversión 2 =</v>
      </c>
      <c r="K10" s="172">
        <f>+(C26*C13*($C$18/(1-(1+$C$18)^(-$C$16))))</f>
        <v>4.7871958024927554</v>
      </c>
      <c r="L10" s="172">
        <f>+(D26*D13*($C$18/(1-(1+$C$18)^(-$C$16))))</f>
        <v>4.7871958024927554</v>
      </c>
      <c r="M10" s="172">
        <f>+(E26*E13*($C$18/(1-(1+$C$18)^(-$C$16))))</f>
        <v>4.7871958024927554</v>
      </c>
      <c r="N10" s="172">
        <f>+(F26*F13*($C$18/(1-(1+$C$18)^(-$C$16))))</f>
        <v>4.7871958024927554</v>
      </c>
      <c r="O10" s="172">
        <f>+(G26*G13*($C$18/(1-(1+$C$18)^(-$C$16))))</f>
        <v>4.7871958024927554</v>
      </c>
      <c r="Q10" s="9"/>
      <c r="R10" s="9"/>
      <c r="S10" s="9"/>
    </row>
    <row r="11" spans="1:19" s="2" customFormat="1">
      <c r="B11" s="76"/>
      <c r="C11" s="76"/>
      <c r="D11" s="76"/>
      <c r="E11" s="76"/>
      <c r="F11" s="76"/>
      <c r="G11" s="76"/>
      <c r="J11" s="173" t="str">
        <f>+B20</f>
        <v>OAMr =</v>
      </c>
      <c r="K11" s="172">
        <f>+(C26*C20)</f>
        <v>55.577853208445752</v>
      </c>
      <c r="L11" s="172">
        <f>+(D26*D20)</f>
        <v>38.195773938093815</v>
      </c>
      <c r="M11" s="172">
        <f>+(E26*E20)</f>
        <v>38.583476305705034</v>
      </c>
      <c r="N11" s="172">
        <f>+(F26*F20)</f>
        <v>25.878464490298867</v>
      </c>
      <c r="O11" s="172">
        <f>+(G26*G20)</f>
        <v>21.223826897495169</v>
      </c>
      <c r="Q11" s="9"/>
      <c r="R11" s="9"/>
      <c r="S11" s="9"/>
    </row>
    <row r="12" spans="1:19">
      <c r="B12" s="76" t="s">
        <v>133</v>
      </c>
      <c r="C12" s="77">
        <f>SUM(C35:E35)</f>
        <v>21399.368082215573</v>
      </c>
      <c r="D12" s="77">
        <f>SUM(C36:E36)</f>
        <v>13858.087746253514</v>
      </c>
      <c r="E12" s="77">
        <f>SUM(C37:E37)</f>
        <v>14026.29387370223</v>
      </c>
      <c r="F12" s="77">
        <f>SUM(C38:E38)</f>
        <v>8514.1768086793054</v>
      </c>
      <c r="G12" s="77">
        <f>SUM(C39:E39)</f>
        <v>6494.7448176221433</v>
      </c>
      <c r="J12" s="173" t="str">
        <f>+B24</f>
        <v>Ct =</v>
      </c>
      <c r="K12" s="172">
        <f>+(C26*C24)</f>
        <v>0</v>
      </c>
      <c r="L12" s="172">
        <f>+(D26*D24)</f>
        <v>0</v>
      </c>
      <c r="M12" s="172">
        <f>+(E26*E24)</f>
        <v>0</v>
      </c>
      <c r="N12" s="172">
        <f>+(F26*F24)</f>
        <v>0</v>
      </c>
      <c r="O12" s="172">
        <f>+(G26*G24)</f>
        <v>0</v>
      </c>
      <c r="Q12" s="9"/>
      <c r="R12" s="9"/>
      <c r="S12" s="9"/>
    </row>
    <row r="13" spans="1:19">
      <c r="B13" s="76" t="s">
        <v>134</v>
      </c>
      <c r="C13" s="77">
        <f>C52</f>
        <v>1272.0523722403918</v>
      </c>
      <c r="D13" s="77">
        <f>C53</f>
        <v>1272.0523722403918</v>
      </c>
      <c r="E13" s="77">
        <f>C54</f>
        <v>1272.0523722403918</v>
      </c>
      <c r="F13" s="77">
        <f>C55</f>
        <v>1272.0523722403918</v>
      </c>
      <c r="G13" s="77">
        <f>C56</f>
        <v>1272.0523722403918</v>
      </c>
      <c r="H13" s="12"/>
      <c r="J13" s="173" t="str">
        <f>+B22</f>
        <v>OAMi =</v>
      </c>
      <c r="K13" s="172">
        <f>+(C22*C28)</f>
        <v>0</v>
      </c>
      <c r="L13" s="172">
        <f>+(D22*D28)</f>
        <v>0</v>
      </c>
      <c r="M13" s="172">
        <f>+(E22*E28)</f>
        <v>0</v>
      </c>
      <c r="N13" s="172">
        <f>+(F22*F28)</f>
        <v>0</v>
      </c>
      <c r="O13" s="172">
        <f>+(G22*G28)</f>
        <v>0</v>
      </c>
      <c r="Q13" s="9"/>
      <c r="R13" s="9"/>
      <c r="S13" s="9"/>
    </row>
    <row r="14" spans="1:19">
      <c r="B14" s="78"/>
      <c r="C14" s="74"/>
      <c r="D14" s="74"/>
      <c r="E14" s="74"/>
      <c r="F14" s="74"/>
      <c r="G14" s="74"/>
      <c r="H14" s="11"/>
      <c r="J14" s="173" t="s">
        <v>141</v>
      </c>
      <c r="K14" s="174">
        <f>SUM(K9:K13)</f>
        <v>113.41925333059413</v>
      </c>
      <c r="L14" s="174">
        <f>SUM(L9:L13)</f>
        <v>77.340517867462296</v>
      </c>
      <c r="M14" s="174">
        <f t="shared" ref="M14:O14" si="6">SUM(M9:M13)</f>
        <v>78.145243869565718</v>
      </c>
      <c r="N14" s="174">
        <f t="shared" si="6"/>
        <v>51.774361927619402</v>
      </c>
      <c r="O14" s="174">
        <f t="shared" si="6"/>
        <v>42.11306446282461</v>
      </c>
    </row>
    <row r="15" spans="1:19">
      <c r="B15" s="76" t="s">
        <v>137</v>
      </c>
      <c r="C15" s="81">
        <f>Parámetros!$E$5</f>
        <v>240</v>
      </c>
      <c r="D15" s="81">
        <f>Parámetros!$E$5</f>
        <v>240</v>
      </c>
      <c r="E15" s="81">
        <f>Parámetros!$E$5</f>
        <v>240</v>
      </c>
      <c r="F15" s="81">
        <f>Parámetros!$E$5</f>
        <v>240</v>
      </c>
      <c r="G15" s="81">
        <f>Parámetros!$E$5</f>
        <v>240</v>
      </c>
      <c r="J15" s="7"/>
      <c r="K15" s="175"/>
      <c r="L15" s="175"/>
      <c r="M15" s="175"/>
      <c r="N15" s="175"/>
      <c r="O15" s="175"/>
    </row>
    <row r="16" spans="1:19">
      <c r="B16" s="76" t="s">
        <v>138</v>
      </c>
      <c r="C16" s="81">
        <f>Parámetros!$E$7</f>
        <v>120</v>
      </c>
      <c r="D16" s="81">
        <f>Parámetros!$E$7</f>
        <v>120</v>
      </c>
      <c r="E16" s="81">
        <f>Parámetros!$E$7</f>
        <v>120</v>
      </c>
      <c r="F16" s="81">
        <f>Parámetros!$E$7</f>
        <v>120</v>
      </c>
      <c r="G16" s="81">
        <f>Parámetros!$E$7</f>
        <v>120</v>
      </c>
      <c r="J16" s="113" t="s">
        <v>142</v>
      </c>
      <c r="K16" s="176">
        <f>+K10/K14</f>
        <v>4.2207964361562586E-2</v>
      </c>
      <c r="L16" s="176">
        <f t="shared" ref="L16:O16" si="7">+L10/L14</f>
        <v>6.1897643492593711E-2</v>
      </c>
      <c r="M16" s="176">
        <f t="shared" si="7"/>
        <v>6.1260232426725673E-2</v>
      </c>
      <c r="N16" s="176">
        <f t="shared" si="7"/>
        <v>9.246267118048232E-2</v>
      </c>
      <c r="O16" s="176">
        <f t="shared" si="7"/>
        <v>0.11367483852234647</v>
      </c>
    </row>
    <row r="17" spans="2:15">
      <c r="B17" s="78"/>
      <c r="C17" s="74"/>
      <c r="D17" s="74"/>
      <c r="E17" s="74"/>
      <c r="F17" s="74"/>
      <c r="G17" s="74"/>
    </row>
    <row r="18" spans="2:15">
      <c r="B18" s="76" t="s">
        <v>6</v>
      </c>
      <c r="C18" s="82">
        <f>Parámetros!$I$5</f>
        <v>5.4973670825229082E-3</v>
      </c>
      <c r="D18" s="82">
        <f>Parámetros!$I$5</f>
        <v>5.4973670825229082E-3</v>
      </c>
      <c r="E18" s="82">
        <f>Parámetros!$I$5</f>
        <v>5.4973670825229082E-3</v>
      </c>
      <c r="F18" s="82">
        <f>Parámetros!$I$5</f>
        <v>5.4973670825229082E-3</v>
      </c>
      <c r="G18" s="82">
        <f>Parámetros!$I$5</f>
        <v>5.4973670825229082E-3</v>
      </c>
      <c r="J18" s="2"/>
      <c r="K18" s="2"/>
      <c r="L18" s="2"/>
      <c r="M18" s="2"/>
      <c r="N18" s="2"/>
      <c r="O18" s="2"/>
    </row>
    <row r="19" spans="2:15">
      <c r="B19" s="78"/>
      <c r="C19" s="74"/>
      <c r="D19" s="74"/>
      <c r="E19" s="74"/>
      <c r="F19" s="74"/>
      <c r="G19" s="74"/>
      <c r="J19" s="2"/>
      <c r="K19" s="2"/>
      <c r="L19" s="2"/>
      <c r="M19" s="2"/>
      <c r="N19" s="2"/>
      <c r="O19" s="2"/>
    </row>
    <row r="20" spans="2:15">
      <c r="B20" s="76" t="s">
        <v>7</v>
      </c>
      <c r="C20" s="77">
        <f>SUM(C44:G44)</f>
        <v>168.41773699529014</v>
      </c>
      <c r="D20" s="77">
        <f>SUM(C45:G45)</f>
        <v>115.74476950937519</v>
      </c>
      <c r="E20" s="77">
        <f>SUM(C46:G46)</f>
        <v>116.91962516880314</v>
      </c>
      <c r="F20" s="77">
        <f>SUM(C47:G47)</f>
        <v>78.41958936454202</v>
      </c>
      <c r="G20" s="77">
        <f>SUM(C48:G48)</f>
        <v>64.314626962106573</v>
      </c>
      <c r="J20" s="2"/>
      <c r="K20" s="2"/>
      <c r="L20" s="2"/>
      <c r="M20" s="2"/>
      <c r="N20" s="2"/>
      <c r="O20" s="2"/>
    </row>
    <row r="21" spans="2:15">
      <c r="B21" s="78"/>
      <c r="C21" s="74"/>
      <c r="D21" s="74"/>
      <c r="E21" s="74"/>
      <c r="F21" s="74"/>
      <c r="G21" s="74"/>
      <c r="J21" s="2"/>
      <c r="K21" s="2"/>
      <c r="L21" s="2"/>
      <c r="M21" s="2"/>
      <c r="N21" s="2"/>
      <c r="O21" s="2"/>
    </row>
    <row r="22" spans="2:15">
      <c r="B22" s="76" t="s">
        <v>8</v>
      </c>
      <c r="C22" s="77">
        <v>0</v>
      </c>
      <c r="D22" s="77">
        <v>0</v>
      </c>
      <c r="E22" s="77">
        <v>0</v>
      </c>
      <c r="F22" s="77">
        <v>0</v>
      </c>
      <c r="G22" s="77">
        <v>0</v>
      </c>
      <c r="J22" s="2"/>
      <c r="K22" s="2"/>
      <c r="L22" s="2"/>
      <c r="M22" s="2"/>
      <c r="N22" s="2"/>
      <c r="O22" s="2"/>
    </row>
    <row r="23" spans="2:15">
      <c r="B23" s="78"/>
      <c r="C23" s="74"/>
      <c r="D23" s="74"/>
      <c r="E23" s="74"/>
      <c r="F23" s="74"/>
      <c r="G23" s="74"/>
      <c r="J23" s="2"/>
      <c r="K23" s="2"/>
      <c r="L23" s="2"/>
      <c r="M23" s="2"/>
      <c r="N23" s="2"/>
      <c r="O23" s="2"/>
    </row>
    <row r="24" spans="2:15">
      <c r="B24" s="76" t="s">
        <v>9</v>
      </c>
      <c r="C24" s="77">
        <v>0</v>
      </c>
      <c r="D24" s="77">
        <v>0</v>
      </c>
      <c r="E24" s="77">
        <v>0</v>
      </c>
      <c r="F24" s="77">
        <v>0</v>
      </c>
      <c r="G24" s="77">
        <v>0</v>
      </c>
      <c r="J24" s="2"/>
      <c r="K24" s="2"/>
      <c r="L24" s="2"/>
      <c r="M24" s="2"/>
      <c r="N24" s="2"/>
      <c r="O24" s="2"/>
    </row>
    <row r="25" spans="2:15">
      <c r="B25" s="78"/>
      <c r="C25" s="74"/>
      <c r="D25" s="74"/>
      <c r="E25" s="74"/>
      <c r="F25" s="74"/>
      <c r="G25" s="74"/>
      <c r="J25" s="2"/>
      <c r="K25" s="2"/>
      <c r="L25" s="2"/>
      <c r="M25" s="2"/>
      <c r="N25" s="2"/>
      <c r="O25" s="2"/>
    </row>
    <row r="26" spans="2:15">
      <c r="B26" s="76" t="s">
        <v>10</v>
      </c>
      <c r="C26" s="83">
        <v>0.33</v>
      </c>
      <c r="D26" s="83">
        <v>0.33</v>
      </c>
      <c r="E26" s="83">
        <v>0.33</v>
      </c>
      <c r="F26" s="83">
        <v>0.33</v>
      </c>
      <c r="G26" s="83">
        <v>0.33</v>
      </c>
      <c r="J26" s="2"/>
      <c r="K26" s="2"/>
      <c r="L26" s="2"/>
      <c r="M26" s="2"/>
      <c r="N26" s="2"/>
      <c r="O26" s="2"/>
    </row>
    <row r="27" spans="2:15">
      <c r="B27" s="78"/>
      <c r="C27" s="74"/>
      <c r="D27" s="74"/>
      <c r="E27" s="74"/>
      <c r="F27" s="74"/>
      <c r="G27" s="74"/>
      <c r="J27" s="2"/>
      <c r="K27" s="2"/>
      <c r="L27" s="2"/>
      <c r="M27" s="2"/>
      <c r="N27" s="2"/>
      <c r="O27" s="2"/>
    </row>
    <row r="28" spans="2:15">
      <c r="B28" s="76" t="s">
        <v>11</v>
      </c>
      <c r="C28" s="83">
        <v>0.33</v>
      </c>
      <c r="D28" s="83">
        <v>0.33</v>
      </c>
      <c r="E28" s="83">
        <v>0.33</v>
      </c>
      <c r="F28" s="83">
        <v>0.33</v>
      </c>
      <c r="G28" s="83">
        <v>0.33</v>
      </c>
      <c r="J28" s="2"/>
      <c r="K28" s="2"/>
      <c r="L28" s="2"/>
      <c r="M28" s="2"/>
      <c r="N28" s="2"/>
      <c r="O28" s="2"/>
    </row>
    <row r="29" spans="2:15">
      <c r="B29" s="74"/>
      <c r="C29" s="74"/>
      <c r="D29" s="74"/>
      <c r="E29" s="74"/>
      <c r="F29" s="74"/>
      <c r="G29" s="74"/>
    </row>
    <row r="30" spans="2:15">
      <c r="B30" s="76" t="s">
        <v>127</v>
      </c>
      <c r="C30" s="80">
        <v>0</v>
      </c>
      <c r="D30" s="80">
        <v>0</v>
      </c>
      <c r="E30" s="80">
        <v>0</v>
      </c>
      <c r="F30" s="80">
        <v>0</v>
      </c>
      <c r="G30" s="80">
        <v>0</v>
      </c>
    </row>
    <row r="32" spans="2:15">
      <c r="B32" s="4" t="s">
        <v>56</v>
      </c>
      <c r="C32" s="7"/>
      <c r="D32" s="7"/>
      <c r="E32" s="7"/>
      <c r="F32" s="7"/>
      <c r="G32" s="7"/>
      <c r="H32" s="7"/>
    </row>
    <row r="33" spans="2:8">
      <c r="B33" s="185" t="s">
        <v>21</v>
      </c>
      <c r="C33" s="184" t="s">
        <v>12</v>
      </c>
      <c r="D33" s="184"/>
      <c r="E33" s="184"/>
      <c r="F33" s="184"/>
      <c r="G33" s="184"/>
      <c r="H33" s="7"/>
    </row>
    <row r="34" spans="2:8" ht="38.25">
      <c r="B34" s="185" t="s">
        <v>13</v>
      </c>
      <c r="C34" s="58" t="s">
        <v>14</v>
      </c>
      <c r="D34" s="58" t="s">
        <v>111</v>
      </c>
      <c r="E34" s="57" t="s">
        <v>15</v>
      </c>
      <c r="F34" s="58" t="s">
        <v>45</v>
      </c>
      <c r="G34" s="58" t="s">
        <v>17</v>
      </c>
      <c r="H34" s="7"/>
    </row>
    <row r="35" spans="2:8">
      <c r="B35" s="61" t="s">
        <v>1</v>
      </c>
      <c r="C35" s="62">
        <v>16185.8601747476</v>
      </c>
      <c r="D35" s="63">
        <f>$C$40*$D$40</f>
        <v>2293.5079074679734</v>
      </c>
      <c r="E35" s="63">
        <v>2920</v>
      </c>
      <c r="F35" s="42">
        <f>Parámetros!$E$5</f>
        <v>240</v>
      </c>
      <c r="G35" s="42">
        <f>Parámetros!$E$7</f>
        <v>120</v>
      </c>
      <c r="H35" s="65"/>
    </row>
    <row r="36" spans="2:8">
      <c r="B36" s="61" t="s">
        <v>2</v>
      </c>
      <c r="C36" s="62">
        <v>8644.5798387855393</v>
      </c>
      <c r="D36" s="63">
        <f>$C$40*$D$40</f>
        <v>2293.5079074679734</v>
      </c>
      <c r="E36" s="63">
        <v>2920</v>
      </c>
      <c r="F36" s="42">
        <f>Parámetros!$E$5</f>
        <v>240</v>
      </c>
      <c r="G36" s="42">
        <f>Parámetros!$E$7</f>
        <v>120</v>
      </c>
      <c r="H36" s="7"/>
    </row>
    <row r="37" spans="2:8">
      <c r="B37" s="61" t="s">
        <v>3</v>
      </c>
      <c r="C37" s="62">
        <v>8812.7859662342562</v>
      </c>
      <c r="D37" s="63">
        <f t="shared" ref="D37:D39" si="8">$C$40*$D$40</f>
        <v>2293.5079074679734</v>
      </c>
      <c r="E37" s="63">
        <v>2920</v>
      </c>
      <c r="F37" s="42">
        <f>Parámetros!$E$5</f>
        <v>240</v>
      </c>
      <c r="G37" s="42">
        <f>Parámetros!$E$7</f>
        <v>120</v>
      </c>
      <c r="H37" s="7"/>
    </row>
    <row r="38" spans="2:8">
      <c r="B38" s="61" t="s">
        <v>4</v>
      </c>
      <c r="C38" s="62">
        <v>3300.668901211332</v>
      </c>
      <c r="D38" s="63">
        <f t="shared" si="8"/>
        <v>2293.5079074679734</v>
      </c>
      <c r="E38" s="63">
        <v>2920</v>
      </c>
      <c r="F38" s="42">
        <f>Parámetros!$E$5</f>
        <v>240</v>
      </c>
      <c r="G38" s="42">
        <f>Parámetros!$E$7</f>
        <v>120</v>
      </c>
      <c r="H38" s="7"/>
    </row>
    <row r="39" spans="2:8">
      <c r="B39" s="61" t="s">
        <v>5</v>
      </c>
      <c r="C39" s="62">
        <v>1281.2369101541699</v>
      </c>
      <c r="D39" s="63">
        <f t="shared" si="8"/>
        <v>2293.5079074679734</v>
      </c>
      <c r="E39" s="63">
        <v>2920</v>
      </c>
      <c r="F39" s="42">
        <f>Parámetros!$E$5</f>
        <v>240</v>
      </c>
      <c r="G39" s="42">
        <f>Parámetros!$E$7</f>
        <v>120</v>
      </c>
      <c r="H39" s="7"/>
    </row>
    <row r="40" spans="2:8">
      <c r="B40" s="39" t="s">
        <v>76</v>
      </c>
      <c r="C40" s="62">
        <f>AVERAGE(C35:C39)</f>
        <v>7645.0263582265789</v>
      </c>
      <c r="D40" s="67">
        <v>0.3</v>
      </c>
      <c r="E40" s="49">
        <v>1.1499999999999999</v>
      </c>
      <c r="F40" s="37"/>
      <c r="G40" s="37"/>
      <c r="H40" s="7"/>
    </row>
    <row r="41" spans="2:8">
      <c r="B41" s="7"/>
      <c r="C41" s="7"/>
      <c r="D41" s="7"/>
      <c r="E41" s="7"/>
      <c r="F41" s="7"/>
      <c r="G41" s="7"/>
      <c r="H41" s="7"/>
    </row>
    <row r="42" spans="2:8">
      <c r="B42" s="190" t="s">
        <v>21</v>
      </c>
      <c r="C42" s="184" t="s">
        <v>116</v>
      </c>
      <c r="D42" s="184"/>
      <c r="E42" s="184"/>
      <c r="F42" s="184"/>
      <c r="G42" s="184"/>
      <c r="H42" s="189" t="s">
        <v>55</v>
      </c>
    </row>
    <row r="43" spans="2:8" ht="33.75" customHeight="1">
      <c r="B43" s="190" t="s">
        <v>13</v>
      </c>
      <c r="C43" s="58" t="s">
        <v>100</v>
      </c>
      <c r="D43" s="58" t="s">
        <v>18</v>
      </c>
      <c r="E43" s="58" t="s">
        <v>19</v>
      </c>
      <c r="F43" s="58" t="s">
        <v>20</v>
      </c>
      <c r="G43" s="58" t="s">
        <v>75</v>
      </c>
      <c r="H43" s="189"/>
    </row>
    <row r="44" spans="2:8" ht="15" customHeight="1">
      <c r="B44" s="61" t="s">
        <v>1</v>
      </c>
      <c r="C44" s="68">
        <f>(C12+C13)*$C$49/12</f>
        <v>128.47138257525049</v>
      </c>
      <c r="D44" s="69">
        <v>3.2178005621910377</v>
      </c>
      <c r="E44" s="69">
        <v>6.0319385373928611</v>
      </c>
      <c r="F44" s="69">
        <f>(C44+D44+C5)*$F$49</f>
        <v>30.696615320455784</v>
      </c>
      <c r="G44" s="49">
        <v>0</v>
      </c>
      <c r="H44" s="45">
        <v>1</v>
      </c>
    </row>
    <row r="45" spans="2:8">
      <c r="B45" s="61" t="s">
        <v>2</v>
      </c>
      <c r="C45" s="68">
        <f>(D12+D13)*$C$49/12</f>
        <v>85.737460671465485</v>
      </c>
      <c r="D45" s="69">
        <v>3.2178005621910377</v>
      </c>
      <c r="E45" s="69">
        <v>6.0319385373928611</v>
      </c>
      <c r="F45" s="69">
        <f>(C45+D45+D5)*$F$49</f>
        <v>20.757569738325799</v>
      </c>
      <c r="G45" s="49">
        <v>0</v>
      </c>
      <c r="H45" s="45">
        <v>1</v>
      </c>
    </row>
    <row r="46" spans="2:8">
      <c r="B46" s="61" t="s">
        <v>3</v>
      </c>
      <c r="C46" s="68">
        <f>(E12+E13)*$C$49/12</f>
        <v>86.690628727008189</v>
      </c>
      <c r="D46" s="69">
        <v>3.2178005621910377</v>
      </c>
      <c r="E46" s="69">
        <v>6.0319385373928602</v>
      </c>
      <c r="F46" s="69">
        <f>(C46+D46+E5)*$F$49</f>
        <v>20.979257342211042</v>
      </c>
      <c r="G46" s="49">
        <v>0</v>
      </c>
      <c r="H46" s="45">
        <v>1</v>
      </c>
    </row>
    <row r="47" spans="2:8">
      <c r="B47" s="61" t="s">
        <v>4</v>
      </c>
      <c r="C47" s="68">
        <f>(F12+F13)*$C$49/12</f>
        <v>55.455298691878291</v>
      </c>
      <c r="D47" s="69">
        <v>3.2178005621910377</v>
      </c>
      <c r="E47" s="69">
        <v>6.0319385373928611</v>
      </c>
      <c r="F47" s="69">
        <f>(C47+D47+F5)*$F$49</f>
        <v>13.714551573079824</v>
      </c>
      <c r="G47" s="49">
        <v>0</v>
      </c>
      <c r="H47" s="45">
        <v>1</v>
      </c>
    </row>
    <row r="48" spans="2:8">
      <c r="B48" s="61" t="s">
        <v>5</v>
      </c>
      <c r="C48" s="68">
        <f>(G12+G13)*$C$49/12</f>
        <v>44.011850742554365</v>
      </c>
      <c r="D48" s="69">
        <v>3.2178005621910377</v>
      </c>
      <c r="E48" s="69">
        <v>6.0319385373928611</v>
      </c>
      <c r="F48" s="69">
        <f>(C48+D48+G5)*$F$49</f>
        <v>11.053037119968312</v>
      </c>
      <c r="G48" s="49">
        <v>0</v>
      </c>
      <c r="H48" s="45">
        <v>1</v>
      </c>
    </row>
    <row r="49" spans="2:9">
      <c r="B49" s="7"/>
      <c r="C49" s="48">
        <v>6.8000000000000005E-2</v>
      </c>
      <c r="D49" s="54">
        <v>1.1499999999999999</v>
      </c>
      <c r="E49" s="54" t="s">
        <v>88</v>
      </c>
      <c r="F49" s="54">
        <v>0.1</v>
      </c>
      <c r="G49" s="37"/>
      <c r="H49" s="37"/>
    </row>
    <row r="50" spans="2:9">
      <c r="B50" s="185" t="s">
        <v>21</v>
      </c>
      <c r="C50" s="184" t="s">
        <v>265</v>
      </c>
      <c r="D50" s="184"/>
      <c r="E50" s="184"/>
      <c r="F50" s="184"/>
      <c r="G50" s="184"/>
      <c r="H50" s="7"/>
    </row>
    <row r="51" spans="2:9" ht="36" customHeight="1">
      <c r="B51" s="185" t="s">
        <v>13</v>
      </c>
      <c r="C51" s="58" t="s">
        <v>117</v>
      </c>
      <c r="D51" s="58" t="s">
        <v>23</v>
      </c>
      <c r="E51" s="58" t="s">
        <v>24</v>
      </c>
      <c r="F51" s="58" t="s">
        <v>25</v>
      </c>
      <c r="G51" s="58" t="s">
        <v>26</v>
      </c>
      <c r="H51" s="7"/>
    </row>
    <row r="52" spans="2:9">
      <c r="B52" s="61" t="s">
        <v>1</v>
      </c>
      <c r="C52" s="70">
        <f>(E35*$C$57)+(D35*$D$57)</f>
        <v>1272.0523722403918</v>
      </c>
      <c r="D52" s="71"/>
      <c r="E52" s="20"/>
      <c r="F52" s="20"/>
      <c r="G52" s="47">
        <v>1</v>
      </c>
      <c r="H52" s="7"/>
      <c r="I52" s="11"/>
    </row>
    <row r="53" spans="2:9">
      <c r="B53" s="61" t="s">
        <v>2</v>
      </c>
      <c r="C53" s="70">
        <f>(E36*$C$57)+(D36*$D$57)</f>
        <v>1272.0523722403918</v>
      </c>
      <c r="D53" s="71"/>
      <c r="E53" s="20"/>
      <c r="F53" s="20"/>
      <c r="G53" s="47">
        <v>1</v>
      </c>
      <c r="H53" s="7"/>
    </row>
    <row r="54" spans="2:9">
      <c r="B54" s="61" t="s">
        <v>3</v>
      </c>
      <c r="C54" s="72">
        <f t="shared" ref="C54:C56" si="9">(E37*$C$57)+(D37*$D$57)</f>
        <v>1272.0523722403918</v>
      </c>
      <c r="D54" s="71"/>
      <c r="E54" s="20"/>
      <c r="F54" s="20"/>
      <c r="G54" s="47">
        <v>1</v>
      </c>
      <c r="H54" s="7"/>
    </row>
    <row r="55" spans="2:9">
      <c r="B55" s="61" t="s">
        <v>4</v>
      </c>
      <c r="C55" s="72">
        <f t="shared" si="9"/>
        <v>1272.0523722403918</v>
      </c>
      <c r="D55" s="71"/>
      <c r="E55" s="20"/>
      <c r="F55" s="20"/>
      <c r="G55" s="47">
        <v>1</v>
      </c>
      <c r="H55" s="7"/>
    </row>
    <row r="56" spans="2:9">
      <c r="B56" s="61" t="s">
        <v>5</v>
      </c>
      <c r="C56" s="72">
        <f t="shared" si="9"/>
        <v>1272.0523722403918</v>
      </c>
      <c r="D56" s="71"/>
      <c r="E56" s="20"/>
      <c r="F56" s="20"/>
      <c r="G56" s="47">
        <v>1</v>
      </c>
      <c r="H56" s="7"/>
    </row>
    <row r="57" spans="2:9">
      <c r="B57" s="7"/>
      <c r="C57" s="73">
        <v>0.2</v>
      </c>
      <c r="D57" s="71">
        <v>0.3</v>
      </c>
      <c r="E57" s="7"/>
      <c r="F57" s="7"/>
      <c r="G57" s="7"/>
      <c r="H57" s="7"/>
    </row>
    <row r="58" spans="2:9" s="2" customFormat="1">
      <c r="B58" s="7"/>
      <c r="C58" s="177"/>
      <c r="D58" s="178"/>
      <c r="E58" s="7"/>
      <c r="F58" s="7"/>
      <c r="G58" s="7"/>
      <c r="H58" s="7"/>
    </row>
  </sheetData>
  <mergeCells count="9">
    <mergeCell ref="H42:H43"/>
    <mergeCell ref="C42:G42"/>
    <mergeCell ref="B42:B43"/>
    <mergeCell ref="C50:G50"/>
    <mergeCell ref="B50:B51"/>
    <mergeCell ref="B3:B4"/>
    <mergeCell ref="C3:G3"/>
    <mergeCell ref="C33:G33"/>
    <mergeCell ref="B33:B34"/>
  </mergeCells>
  <pageMargins left="0.7" right="0.7" top="0.75" bottom="0.75" header="0.3" footer="0.3"/>
  <pageSetup paperSize="9" orientation="portrait"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2"/>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RowHeight="15"/>
  <cols>
    <col min="1" max="1" width="5.28515625" style="2" customWidth="1"/>
    <col min="2" max="2" width="30.140625" style="2" customWidth="1"/>
    <col min="3" max="3" width="23.5703125" style="2" customWidth="1"/>
    <col min="4" max="13" width="11.42578125" style="2"/>
    <col min="14" max="14" width="4.7109375" style="2" hidden="1" customWidth="1"/>
    <col min="15" max="15" width="33.85546875" style="2" hidden="1" customWidth="1"/>
    <col min="16" max="16" width="16.140625" style="2" hidden="1" customWidth="1"/>
    <col min="17" max="16384" width="11.42578125" style="2"/>
  </cols>
  <sheetData>
    <row r="1" spans="1:16">
      <c r="C1" s="13" t="s">
        <v>143</v>
      </c>
    </row>
    <row r="2" spans="1:16" ht="15.75">
      <c r="B2" s="14" t="s">
        <v>144</v>
      </c>
      <c r="C2" s="15">
        <f>C5+C12+C14+C18+C20+C22</f>
        <v>107764.39000000001</v>
      </c>
      <c r="O2" s="14" t="s">
        <v>145</v>
      </c>
    </row>
    <row r="3" spans="1:16">
      <c r="B3" s="16" t="s">
        <v>146</v>
      </c>
      <c r="N3" s="17" t="s">
        <v>147</v>
      </c>
      <c r="O3" s="18" t="s">
        <v>146</v>
      </c>
      <c r="P3" s="19" t="s">
        <v>143</v>
      </c>
    </row>
    <row r="4" spans="1:16">
      <c r="N4" s="20">
        <v>1</v>
      </c>
      <c r="O4" s="20" t="str">
        <f>B5</f>
        <v>PLANTA DE ENERGÍA</v>
      </c>
      <c r="P4" s="21">
        <f>C5</f>
        <v>12010.26</v>
      </c>
    </row>
    <row r="5" spans="1:16">
      <c r="A5" s="4">
        <v>1</v>
      </c>
      <c r="B5" s="4" t="s">
        <v>148</v>
      </c>
      <c r="C5" s="22">
        <f>SUM(C6:C8)</f>
        <v>12010.26</v>
      </c>
      <c r="N5" s="20">
        <v>2</v>
      </c>
      <c r="O5" s="20" t="str">
        <f>B12</f>
        <v>GRUPO ELECTRÓGENO</v>
      </c>
      <c r="P5" s="21">
        <f>C12</f>
        <v>36531.440000000002</v>
      </c>
    </row>
    <row r="6" spans="1:16">
      <c r="A6" s="7"/>
      <c r="B6" s="7" t="s">
        <v>149</v>
      </c>
      <c r="C6" s="23">
        <v>2053.1799999999998</v>
      </c>
      <c r="N6" s="20">
        <v>3</v>
      </c>
      <c r="O6" s="20" t="str">
        <f>B14</f>
        <v>PLANTA DE FUERZA</v>
      </c>
      <c r="P6" s="21">
        <f>C14</f>
        <v>36303.65</v>
      </c>
    </row>
    <row r="7" spans="1:16">
      <c r="A7" s="7"/>
      <c r="B7" s="7" t="s">
        <v>150</v>
      </c>
      <c r="C7" s="23">
        <v>7019.55</v>
      </c>
      <c r="N7" s="20">
        <v>4</v>
      </c>
      <c r="O7" s="20" t="str">
        <f>B18</f>
        <v>CLIMATIZACIÓN - SISTEMA DE AIRE ACONDICIONADO</v>
      </c>
      <c r="P7" s="21">
        <f>C18</f>
        <v>7040.83</v>
      </c>
    </row>
    <row r="8" spans="1:16">
      <c r="A8" s="7"/>
      <c r="B8" s="7" t="s">
        <v>151</v>
      </c>
      <c r="C8" s="23">
        <v>2937.53</v>
      </c>
      <c r="N8" s="20">
        <v>5</v>
      </c>
      <c r="O8" s="20" t="str">
        <f>B20</f>
        <v>ENERGÍA ESTABLE - SISTEMA UPS</v>
      </c>
      <c r="P8" s="21">
        <f>C20</f>
        <v>13412.13</v>
      </c>
    </row>
    <row r="9" spans="1:16">
      <c r="N9" s="20">
        <v>6</v>
      </c>
      <c r="O9" s="20" t="str">
        <f>B22</f>
        <v>SISTEMA A TIERRA</v>
      </c>
      <c r="P9" s="21">
        <f>C22</f>
        <v>2466.08</v>
      </c>
    </row>
    <row r="10" spans="1:16" ht="15.75" hidden="1">
      <c r="N10" s="20"/>
      <c r="O10" s="20"/>
      <c r="P10" s="24">
        <f>SUM(P4:P9)</f>
        <v>107764.39000000001</v>
      </c>
    </row>
    <row r="11" spans="1:16" hidden="1">
      <c r="N11" s="7"/>
      <c r="O11" s="7"/>
      <c r="P11" s="23"/>
    </row>
    <row r="12" spans="1:16">
      <c r="A12" s="4">
        <v>2</v>
      </c>
      <c r="B12" s="4" t="s">
        <v>152</v>
      </c>
      <c r="C12" s="25">
        <v>36531.440000000002</v>
      </c>
    </row>
    <row r="14" spans="1:16">
      <c r="A14" s="4">
        <v>3</v>
      </c>
      <c r="B14" s="4" t="s">
        <v>153</v>
      </c>
      <c r="C14" s="25">
        <f>C15+C16</f>
        <v>36303.65</v>
      </c>
    </row>
    <row r="15" spans="1:16">
      <c r="B15" s="2" t="s">
        <v>154</v>
      </c>
      <c r="C15" s="26">
        <v>14476</v>
      </c>
    </row>
    <row r="16" spans="1:16">
      <c r="B16" s="2" t="s">
        <v>155</v>
      </c>
      <c r="C16" s="26">
        <v>21827.65</v>
      </c>
    </row>
    <row r="18" spans="1:3">
      <c r="A18" s="4">
        <v>4</v>
      </c>
      <c r="B18" s="4" t="s">
        <v>156</v>
      </c>
      <c r="C18" s="25">
        <v>7040.83</v>
      </c>
    </row>
    <row r="20" spans="1:3">
      <c r="A20" s="4">
        <v>5</v>
      </c>
      <c r="B20" s="4" t="s">
        <v>157</v>
      </c>
      <c r="C20" s="25">
        <v>13412.13</v>
      </c>
    </row>
    <row r="22" spans="1:3">
      <c r="A22" s="4">
        <v>6</v>
      </c>
      <c r="B22" s="4" t="s">
        <v>158</v>
      </c>
      <c r="C22" s="25">
        <v>2466.08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AB47"/>
  <sheetViews>
    <sheetView zoomScale="78" zoomScaleNormal="78" workbookViewId="0"/>
  </sheetViews>
  <sheetFormatPr baseColWidth="10" defaultRowHeight="15"/>
  <cols>
    <col min="1" max="1" width="7" customWidth="1"/>
    <col min="2" max="2" width="28.5703125" customWidth="1"/>
    <col min="3" max="4" width="12.28515625" bestFit="1" customWidth="1"/>
    <col min="5" max="5" width="13.85546875" customWidth="1"/>
    <col min="6" max="6" width="13.5703125" customWidth="1"/>
    <col min="7" max="7" width="13.85546875" customWidth="1"/>
    <col min="8" max="8" width="10.140625" customWidth="1"/>
    <col min="9" max="9" width="5.28515625" style="2" customWidth="1"/>
    <col min="10" max="10" width="28.7109375" customWidth="1"/>
    <col min="11" max="11" width="13" customWidth="1"/>
    <col min="12" max="12" width="13.85546875" customWidth="1"/>
    <col min="13" max="13" width="14.42578125" customWidth="1"/>
    <col min="14" max="14" width="13.85546875" customWidth="1"/>
    <col min="15" max="15" width="14.42578125" customWidth="1"/>
    <col min="16" max="16" width="10.42578125" customWidth="1"/>
    <col min="17" max="17" width="6.140625" style="2" customWidth="1"/>
    <col min="18" max="18" width="28.42578125" customWidth="1"/>
    <col min="19" max="19" width="13.5703125" customWidth="1"/>
    <col min="20" max="20" width="13.42578125" customWidth="1"/>
    <col min="21" max="21" width="13.85546875" customWidth="1"/>
    <col min="22" max="23" width="13.42578125" customWidth="1"/>
    <col min="24" max="24" width="10.140625" customWidth="1"/>
  </cols>
  <sheetData>
    <row r="3" spans="1:28" ht="26.25">
      <c r="A3" s="36">
        <v>2</v>
      </c>
      <c r="B3" s="36" t="s">
        <v>103</v>
      </c>
    </row>
    <row r="6" spans="1:28">
      <c r="B6" s="192" t="s">
        <v>0</v>
      </c>
      <c r="C6" s="191" t="s">
        <v>46</v>
      </c>
      <c r="D6" s="191"/>
      <c r="E6" s="191"/>
      <c r="F6" s="191"/>
      <c r="G6" s="191"/>
      <c r="H6" s="7"/>
      <c r="I6" s="7"/>
      <c r="J6" s="192" t="s">
        <v>0</v>
      </c>
      <c r="K6" s="191" t="s">
        <v>48</v>
      </c>
      <c r="L6" s="191"/>
      <c r="M6" s="191"/>
      <c r="N6" s="191"/>
      <c r="O6" s="191"/>
      <c r="P6" s="7"/>
      <c r="Q6" s="7"/>
      <c r="R6" s="192" t="s">
        <v>0</v>
      </c>
      <c r="S6" s="191" t="s">
        <v>49</v>
      </c>
      <c r="T6" s="191"/>
      <c r="U6" s="191"/>
      <c r="V6" s="191"/>
      <c r="W6" s="191"/>
    </row>
    <row r="7" spans="1:28">
      <c r="B7" s="193"/>
      <c r="C7" s="96" t="s">
        <v>1</v>
      </c>
      <c r="D7" s="96" t="s">
        <v>2</v>
      </c>
      <c r="E7" s="96" t="s">
        <v>3</v>
      </c>
      <c r="F7" s="96" t="s">
        <v>4</v>
      </c>
      <c r="G7" s="96" t="s">
        <v>5</v>
      </c>
      <c r="H7" s="7"/>
      <c r="I7" s="7"/>
      <c r="J7" s="193"/>
      <c r="K7" s="96" t="s">
        <v>1</v>
      </c>
      <c r="L7" s="96" t="s">
        <v>2</v>
      </c>
      <c r="M7" s="96" t="s">
        <v>3</v>
      </c>
      <c r="N7" s="96" t="s">
        <v>4</v>
      </c>
      <c r="O7" s="96" t="s">
        <v>5</v>
      </c>
      <c r="P7" s="7"/>
      <c r="Q7" s="7"/>
      <c r="R7" s="193"/>
      <c r="S7" s="96" t="s">
        <v>1</v>
      </c>
      <c r="T7" s="96" t="s">
        <v>2</v>
      </c>
      <c r="U7" s="96" t="s">
        <v>3</v>
      </c>
      <c r="V7" s="96" t="s">
        <v>4</v>
      </c>
      <c r="W7" s="96" t="s">
        <v>5</v>
      </c>
    </row>
    <row r="8" spans="1:28">
      <c r="B8" s="20"/>
      <c r="C8" s="20"/>
      <c r="D8" s="20"/>
      <c r="E8" s="20"/>
      <c r="F8" s="20"/>
      <c r="G8" s="20"/>
      <c r="H8" s="7"/>
      <c r="I8" s="7"/>
      <c r="J8" s="20"/>
      <c r="K8" s="20"/>
      <c r="L8" s="20"/>
      <c r="M8" s="20"/>
      <c r="N8" s="20"/>
      <c r="O8" s="20"/>
      <c r="P8" s="7"/>
      <c r="Q8" s="7"/>
      <c r="R8" s="20"/>
      <c r="S8" s="20"/>
      <c r="T8" s="20"/>
      <c r="U8" s="20"/>
      <c r="V8" s="20"/>
      <c r="W8" s="20"/>
    </row>
    <row r="9" spans="1:28">
      <c r="B9" s="86" t="s">
        <v>130</v>
      </c>
      <c r="C9" s="87">
        <f>C13*($C$17/(1-(1+$C$17)^(-$C$15)))</f>
        <v>97.918403462070941</v>
      </c>
      <c r="D9" s="87">
        <f>D13*($C$17/(1-(1+$C$17)^(-$C$15)))</f>
        <v>97.918403462070941</v>
      </c>
      <c r="E9" s="87">
        <f>E13*($C$17/(1-(1+$C$17)^(-$C$15)))</f>
        <v>58.892479063521534</v>
      </c>
      <c r="F9" s="87">
        <f>F13*($C$17/(1-(1+$C$17)^(-$C$15)))</f>
        <v>58.892479063521534</v>
      </c>
      <c r="G9" s="87">
        <f t="shared" ref="G9" si="0">G13*($C$17/(1-(1+$C$17)^(-$C$15)))</f>
        <v>103.7286085205286</v>
      </c>
      <c r="H9" s="7"/>
      <c r="I9" s="7"/>
      <c r="J9" s="86" t="s">
        <v>130</v>
      </c>
      <c r="K9" s="87">
        <f>K13*($K$17/(1-(1+$K$17)^(-$K$15)))</f>
        <v>266.49061627644738</v>
      </c>
      <c r="L9" s="87">
        <f>L13*($K$17/(1-(1+$K$17)^(-$K$15)))</f>
        <v>266.49061627644738</v>
      </c>
      <c r="M9" s="87">
        <f t="shared" ref="M9:O9" si="1">M13*($K$17/(1-(1+$K$17)^(-$K$15)))</f>
        <v>159.69176549402761</v>
      </c>
      <c r="N9" s="87">
        <f t="shared" si="1"/>
        <v>159.69176549402761</v>
      </c>
      <c r="O9" s="87">
        <f t="shared" si="1"/>
        <v>212.92831843063874</v>
      </c>
      <c r="P9" s="7"/>
      <c r="Q9" s="7"/>
      <c r="R9" s="86" t="s">
        <v>130</v>
      </c>
      <c r="S9" s="87">
        <f>S13*($S$17/(1-(1+$S$17)^(-$S$15)))</f>
        <v>177.56907314446261</v>
      </c>
      <c r="T9" s="87">
        <f>T13*($S$17/(1-(1+$S$17)^(-$S$15)))</f>
        <v>177.56907314446261</v>
      </c>
      <c r="U9" s="87">
        <f t="shared" ref="U9:V9" si="2">U13*($S$17/(1-(1+$S$17)^(-$S$15)))</f>
        <v>151.07499993488696</v>
      </c>
      <c r="V9" s="87">
        <f t="shared" si="2"/>
        <v>151.07499993488696</v>
      </c>
      <c r="W9" s="87">
        <f>W13*($S$17/(1-(1+$S$17)^(-$S$15)))</f>
        <v>184.41474918554081</v>
      </c>
    </row>
    <row r="10" spans="1:28">
      <c r="B10" s="88"/>
      <c r="C10" s="87">
        <f>((C9+C19+C23)*C25)+(C21*C27)</f>
        <v>161.23102165463007</v>
      </c>
      <c r="D10" s="87">
        <f t="shared" ref="D10:G10" si="3">((D9+D19+D23)*D25)+(D21*D27)</f>
        <v>161.23102165463007</v>
      </c>
      <c r="E10" s="87">
        <f t="shared" si="3"/>
        <v>96.971501081137689</v>
      </c>
      <c r="F10" s="87">
        <f>((F9+F19+F23)*F25)+(F21*F27)</f>
        <v>96.971501081137689</v>
      </c>
      <c r="G10" s="87">
        <f t="shared" si="3"/>
        <v>170.79802095686944</v>
      </c>
      <c r="H10" s="7"/>
      <c r="I10" s="7"/>
      <c r="J10" s="88"/>
      <c r="K10" s="87">
        <f>((K9+K19+K23)*K25)+(K21*K27)</f>
        <v>438.79958010413083</v>
      </c>
      <c r="L10" s="87">
        <f t="shared" ref="L10:N10" si="4">((L9+L19+L23)*L25)+(L21*L27)</f>
        <v>438.79958010413083</v>
      </c>
      <c r="M10" s="87">
        <f t="shared" si="4"/>
        <v>262.94614280968102</v>
      </c>
      <c r="N10" s="87">
        <f t="shared" si="4"/>
        <v>262.94614280968102</v>
      </c>
      <c r="O10" s="87">
        <f>((O9+O19+O23)*O25)+(O21*O27)</f>
        <v>350.60467803759059</v>
      </c>
      <c r="P10" s="7"/>
      <c r="Q10" s="7"/>
      <c r="R10" s="88"/>
      <c r="S10" s="87">
        <f>((S9+S19+S23)*S25)+(S21*S27)</f>
        <v>292.3826580611809</v>
      </c>
      <c r="T10" s="87">
        <f t="shared" ref="T10:V10" si="5">((T9+T19+T23)*T25)+(T21*T27)</f>
        <v>292.3826580611809</v>
      </c>
      <c r="U10" s="87">
        <f t="shared" si="5"/>
        <v>248.75790172998632</v>
      </c>
      <c r="V10" s="87">
        <f t="shared" si="5"/>
        <v>248.75790172998632</v>
      </c>
      <c r="W10" s="87">
        <f>((W9+W19+W23)*W25)+(W21*W27)</f>
        <v>303.65464885142291</v>
      </c>
      <c r="Z10" s="9"/>
      <c r="AA10" s="9"/>
      <c r="AB10" s="9"/>
    </row>
    <row r="11" spans="1:28">
      <c r="B11" s="86" t="s">
        <v>128</v>
      </c>
      <c r="C11" s="89">
        <f>(((C13*($C$17/(1-(1+$C$17)^(-$C$15))))+C19+C23)*C25)+(C21*C27)</f>
        <v>161.23102165463007</v>
      </c>
      <c r="D11" s="89">
        <f>(((D13*($C$17/(1-(1+$C$17)^(-$C$15))))+D19+D23)*D25)+(D21*D27)</f>
        <v>161.23102165463007</v>
      </c>
      <c r="E11" s="89">
        <f>(((E13*($C$17/(1-(1+$C$17)^(-$C$15))))+E19+E23)*E25)+(E21*E27)</f>
        <v>96.971501081137689</v>
      </c>
      <c r="F11" s="89">
        <f>(((F13*($C$17/(1-(1+$C$17)^(-$C$15))))+F19+F23)*F25)+(F21*F27)</f>
        <v>96.971501081137689</v>
      </c>
      <c r="G11" s="89">
        <f>(((G13*($C$17/(1-(1+$C$17)^(-$C$15))))+G19+G23)*G25)+(G21*G27)</f>
        <v>170.79802095686944</v>
      </c>
      <c r="H11" s="7"/>
      <c r="I11" s="7"/>
      <c r="J11" s="86" t="s">
        <v>128</v>
      </c>
      <c r="K11" s="89">
        <f>(((K13*($K$17/(1-(1+$K$17)^(-$K$15))))+K19+K23)*K25)+(K21*K27)</f>
        <v>438.79958010413083</v>
      </c>
      <c r="L11" s="89">
        <f t="shared" ref="L11:N11" si="6">(((L13*($K$17/(1-(1+$K$17)^(-$K$15))))+L19+L23)*L25)+(L21*L27)</f>
        <v>438.79958010413083</v>
      </c>
      <c r="M11" s="89">
        <f t="shared" si="6"/>
        <v>262.94614280968102</v>
      </c>
      <c r="N11" s="89">
        <f t="shared" si="6"/>
        <v>262.94614280968102</v>
      </c>
      <c r="O11" s="89">
        <f>(((O13*($K$17/(1-(1+$K$17)^(-$K$15))))+O19+O23)*O25)+(O21*O27)</f>
        <v>350.60467803759059</v>
      </c>
      <c r="P11" s="7"/>
      <c r="Q11" s="7"/>
      <c r="R11" s="86" t="s">
        <v>128</v>
      </c>
      <c r="S11" s="89">
        <f>(((S13*($S$17/(1-(1+$K$17)^(-$S$15))))+S19+S23)*S25)+(S21*S27)</f>
        <v>292.3826580611809</v>
      </c>
      <c r="T11" s="89">
        <f t="shared" ref="T11:V11" si="7">(((T13*($S$17/(1-(1+$K$17)^(-$S$15))))+T19+T23)*T25)+(T21*T27)</f>
        <v>292.3826580611809</v>
      </c>
      <c r="U11" s="89">
        <f t="shared" si="7"/>
        <v>248.75790172998632</v>
      </c>
      <c r="V11" s="89">
        <f t="shared" si="7"/>
        <v>248.75790172998632</v>
      </c>
      <c r="W11" s="89">
        <f>(((W13*($S$17/(1-(1+$K$17)^(-$S$15))))+W19+W23)*W25)+(W21*W27)</f>
        <v>303.65464885142291</v>
      </c>
      <c r="Z11" s="9"/>
      <c r="AA11" s="9"/>
      <c r="AB11" s="9"/>
    </row>
    <row r="12" spans="1:28">
      <c r="B12" s="88"/>
      <c r="C12" s="20"/>
      <c r="D12" s="20"/>
      <c r="E12" s="20"/>
      <c r="F12" s="20"/>
      <c r="G12" s="20"/>
      <c r="H12" s="7"/>
      <c r="I12" s="7"/>
      <c r="J12" s="88"/>
      <c r="K12" s="20"/>
      <c r="L12" s="20"/>
      <c r="M12" s="20"/>
      <c r="N12" s="20"/>
      <c r="O12" s="20"/>
      <c r="P12" s="7"/>
      <c r="Q12" s="7"/>
      <c r="R12" s="88"/>
      <c r="S12" s="20"/>
      <c r="T12" s="20"/>
      <c r="U12" s="20"/>
      <c r="V12" s="20"/>
      <c r="W12" s="20"/>
      <c r="Z12" s="9"/>
      <c r="AA12" s="9"/>
      <c r="AB12" s="9"/>
    </row>
    <row r="13" spans="1:28">
      <c r="B13" s="86" t="s">
        <v>129</v>
      </c>
      <c r="C13" s="90">
        <f>C34</f>
        <v>8586.2210448693095</v>
      </c>
      <c r="D13" s="90">
        <f>C35</f>
        <v>8586.2210448693095</v>
      </c>
      <c r="E13" s="90">
        <f>C36</f>
        <v>5164.1348841599993</v>
      </c>
      <c r="F13" s="90">
        <f>C37</f>
        <v>5164.1348841599993</v>
      </c>
      <c r="G13" s="90">
        <f>C38</f>
        <v>9095.7034627199992</v>
      </c>
      <c r="H13" s="7"/>
      <c r="I13" s="7"/>
      <c r="J13" s="86" t="s">
        <v>129</v>
      </c>
      <c r="K13" s="90">
        <f>K34</f>
        <v>23367.898748669308</v>
      </c>
      <c r="L13" s="90">
        <f>K35</f>
        <v>23367.898748669308</v>
      </c>
      <c r="M13" s="90">
        <f>K36</f>
        <v>14002.973384959998</v>
      </c>
      <c r="N13" s="90">
        <f>K37</f>
        <v>14002.973384959998</v>
      </c>
      <c r="O13" s="90">
        <f>K38</f>
        <v>18671.154186719999</v>
      </c>
      <c r="P13" s="7"/>
      <c r="Q13" s="7"/>
      <c r="R13" s="86" t="s">
        <v>129</v>
      </c>
      <c r="S13" s="90">
        <f>S34</f>
        <v>15570.58998966931</v>
      </c>
      <c r="T13" s="90">
        <f>S35</f>
        <v>15570.58998966931</v>
      </c>
      <c r="U13" s="90">
        <f>S36</f>
        <v>13247.390663359998</v>
      </c>
      <c r="V13" s="90">
        <f>S37</f>
        <v>13247.390663359998</v>
      </c>
      <c r="W13" s="90">
        <f>S38</f>
        <v>16170.870280319999</v>
      </c>
      <c r="Z13" s="9"/>
      <c r="AA13" s="9"/>
      <c r="AB13" s="9"/>
    </row>
    <row r="14" spans="1:28">
      <c r="B14" s="88"/>
      <c r="C14" s="20"/>
      <c r="D14" s="20"/>
      <c r="E14" s="20"/>
      <c r="F14" s="20"/>
      <c r="G14" s="20"/>
      <c r="H14" s="7"/>
      <c r="I14" s="7"/>
      <c r="J14" s="88"/>
      <c r="K14" s="20"/>
      <c r="L14" s="20"/>
      <c r="M14" s="20"/>
      <c r="N14" s="20"/>
      <c r="O14" s="20"/>
      <c r="P14" s="7"/>
      <c r="Q14" s="7"/>
      <c r="R14" s="88"/>
      <c r="S14" s="20"/>
      <c r="T14" s="20"/>
      <c r="U14" s="20"/>
      <c r="V14" s="20"/>
      <c r="W14" s="20"/>
      <c r="Z14" s="9"/>
      <c r="AA14" s="9"/>
      <c r="AB14" s="9"/>
    </row>
    <row r="15" spans="1:28">
      <c r="B15" s="86" t="s">
        <v>47</v>
      </c>
      <c r="C15" s="91">
        <f>Parámetros!$E$8</f>
        <v>120</v>
      </c>
      <c r="D15" s="91">
        <f>Parámetros!$E$8</f>
        <v>120</v>
      </c>
      <c r="E15" s="91">
        <f>Parámetros!$E$8</f>
        <v>120</v>
      </c>
      <c r="F15" s="91">
        <f>Parámetros!$E$8</f>
        <v>120</v>
      </c>
      <c r="G15" s="91">
        <f>Parámetros!$E$8</f>
        <v>120</v>
      </c>
      <c r="H15" s="7"/>
      <c r="I15" s="7"/>
      <c r="J15" s="86" t="s">
        <v>47</v>
      </c>
      <c r="K15" s="91">
        <f>Parámetros!$E$8</f>
        <v>120</v>
      </c>
      <c r="L15" s="91">
        <f>Parámetros!$E$8</f>
        <v>120</v>
      </c>
      <c r="M15" s="91">
        <f>Parámetros!$E$8</f>
        <v>120</v>
      </c>
      <c r="N15" s="91">
        <f>Parámetros!$E$8</f>
        <v>120</v>
      </c>
      <c r="O15" s="91">
        <f>Parámetros!$E$8</f>
        <v>120</v>
      </c>
      <c r="P15" s="7"/>
      <c r="Q15" s="7"/>
      <c r="R15" s="86" t="s">
        <v>47</v>
      </c>
      <c r="S15" s="91">
        <f>Parámetros!$E$8</f>
        <v>120</v>
      </c>
      <c r="T15" s="91">
        <f>Parámetros!$E$8</f>
        <v>120</v>
      </c>
      <c r="U15" s="91">
        <f>Parámetros!$E$8</f>
        <v>120</v>
      </c>
      <c r="V15" s="91">
        <f>Parámetros!$E$8</f>
        <v>120</v>
      </c>
      <c r="W15" s="91">
        <f>Parámetros!$E$8</f>
        <v>120</v>
      </c>
    </row>
    <row r="16" spans="1:28">
      <c r="B16" s="88"/>
      <c r="C16" s="20"/>
      <c r="D16" s="20"/>
      <c r="E16" s="20"/>
      <c r="F16" s="20"/>
      <c r="G16" s="20"/>
      <c r="H16" s="7"/>
      <c r="I16" s="7"/>
      <c r="J16" s="88"/>
      <c r="K16" s="20"/>
      <c r="L16" s="20"/>
      <c r="M16" s="20"/>
      <c r="N16" s="20"/>
      <c r="O16" s="20"/>
      <c r="P16" s="7"/>
      <c r="Q16" s="7"/>
      <c r="R16" s="88"/>
      <c r="S16" s="20"/>
      <c r="T16" s="20"/>
      <c r="U16" s="20"/>
      <c r="V16" s="20"/>
      <c r="W16" s="20"/>
    </row>
    <row r="17" spans="2:28">
      <c r="B17" s="86" t="s">
        <v>6</v>
      </c>
      <c r="C17" s="92">
        <f>Parámetros!$I$5</f>
        <v>5.4973670825229082E-3</v>
      </c>
      <c r="D17" s="92">
        <f>Parámetros!$I$5</f>
        <v>5.4973670825229082E-3</v>
      </c>
      <c r="E17" s="92">
        <f>Parámetros!$I$5</f>
        <v>5.4973670825229082E-3</v>
      </c>
      <c r="F17" s="92">
        <f>Parámetros!$I$5</f>
        <v>5.4973670825229082E-3</v>
      </c>
      <c r="G17" s="92">
        <f>Parámetros!$I$5</f>
        <v>5.4973670825229082E-3</v>
      </c>
      <c r="H17" s="7"/>
      <c r="I17" s="7"/>
      <c r="J17" s="86" t="s">
        <v>6</v>
      </c>
      <c r="K17" s="92">
        <f>Parámetros!$I$5</f>
        <v>5.4973670825229082E-3</v>
      </c>
      <c r="L17" s="92">
        <f>Parámetros!$I$5</f>
        <v>5.4973670825229082E-3</v>
      </c>
      <c r="M17" s="92">
        <f>Parámetros!$I$5</f>
        <v>5.4973670825229082E-3</v>
      </c>
      <c r="N17" s="92">
        <f>Parámetros!$I$5</f>
        <v>5.4973670825229082E-3</v>
      </c>
      <c r="O17" s="92">
        <f>Parámetros!$I$5</f>
        <v>5.4973670825229082E-3</v>
      </c>
      <c r="P17" s="7"/>
      <c r="Q17" s="7"/>
      <c r="R17" s="86" t="s">
        <v>6</v>
      </c>
      <c r="S17" s="92">
        <f>Parámetros!$I$5</f>
        <v>5.4973670825229082E-3</v>
      </c>
      <c r="T17" s="92">
        <f>Parámetros!$I$5</f>
        <v>5.4973670825229082E-3</v>
      </c>
      <c r="U17" s="92">
        <f>Parámetros!$I$5</f>
        <v>5.4973670825229082E-3</v>
      </c>
      <c r="V17" s="92">
        <f>Parámetros!$I$5</f>
        <v>5.4973670825229082E-3</v>
      </c>
      <c r="W17" s="92">
        <f>Parámetros!$I$5</f>
        <v>5.4973670825229082E-3</v>
      </c>
    </row>
    <row r="18" spans="2:28">
      <c r="B18" s="88"/>
      <c r="C18" s="20"/>
      <c r="D18" s="20"/>
      <c r="E18" s="20"/>
      <c r="F18" s="20"/>
      <c r="G18" s="20"/>
      <c r="H18" s="7"/>
      <c r="I18" s="7"/>
      <c r="J18" s="88"/>
      <c r="K18" s="20"/>
      <c r="L18" s="20"/>
      <c r="M18" s="20"/>
      <c r="N18" s="20"/>
      <c r="O18" s="20"/>
      <c r="P18" s="7"/>
      <c r="Q18" s="7"/>
      <c r="R18" s="88"/>
      <c r="S18" s="20"/>
      <c r="T18" s="20"/>
      <c r="U18" s="20"/>
      <c r="V18" s="20"/>
      <c r="W18" s="20"/>
    </row>
    <row r="19" spans="2:28">
      <c r="B19" s="86" t="s">
        <v>7</v>
      </c>
      <c r="C19" s="87">
        <f>SUM(E34:G34)</f>
        <v>63.312618192559135</v>
      </c>
      <c r="D19" s="87">
        <f>SUM(E35:G35)</f>
        <v>63.312618192559135</v>
      </c>
      <c r="E19" s="87">
        <f>SUM(E36:G36)</f>
        <v>38.079022017616154</v>
      </c>
      <c r="F19" s="87">
        <f>SUM(E37:G37)</f>
        <v>38.079022017616154</v>
      </c>
      <c r="G19" s="87">
        <f>SUM(E38:G38)</f>
        <v>67.069412436340855</v>
      </c>
      <c r="H19" s="7"/>
      <c r="I19" s="7"/>
      <c r="J19" s="86" t="s">
        <v>7</v>
      </c>
      <c r="K19" s="87">
        <f>SUM(M34:O34)</f>
        <v>172.30896382768344</v>
      </c>
      <c r="L19" s="87">
        <f>SUM(M35:O35)</f>
        <v>172.30896382768344</v>
      </c>
      <c r="M19" s="87">
        <f>SUM(M36:O36)</f>
        <v>103.25437731565341</v>
      </c>
      <c r="N19" s="87">
        <f>SUM(M37:O37)</f>
        <v>103.25437731565341</v>
      </c>
      <c r="O19" s="87">
        <f>SUM(M38:O38)</f>
        <v>137.67635960695185</v>
      </c>
      <c r="P19" s="7"/>
      <c r="Q19" s="7"/>
      <c r="R19" s="86" t="s">
        <v>7</v>
      </c>
      <c r="S19" s="87">
        <f>SUM(U34:W34)</f>
        <v>114.81358491671831</v>
      </c>
      <c r="T19" s="87">
        <f>SUM(U35:W35)</f>
        <v>114.81358491671831</v>
      </c>
      <c r="U19" s="87">
        <f>SUM(U36:W36)</f>
        <v>97.682901795099355</v>
      </c>
      <c r="V19" s="87">
        <f>SUM(U37:W37)</f>
        <v>97.682901795099355</v>
      </c>
      <c r="W19" s="87">
        <f>SUM(U38:W38)</f>
        <v>119.23989966588209</v>
      </c>
    </row>
    <row r="20" spans="2:28">
      <c r="B20" s="88"/>
      <c r="C20" s="20"/>
      <c r="D20" s="20"/>
      <c r="E20" s="20"/>
      <c r="F20" s="20"/>
      <c r="G20" s="20"/>
      <c r="H20" s="7"/>
      <c r="I20" s="7"/>
      <c r="J20" s="88"/>
      <c r="K20" s="20"/>
      <c r="L20" s="20"/>
      <c r="M20" s="20"/>
      <c r="N20" s="20"/>
      <c r="O20" s="20"/>
      <c r="P20" s="7"/>
      <c r="Q20" s="7"/>
      <c r="R20" s="88"/>
      <c r="S20" s="20"/>
      <c r="T20" s="20"/>
      <c r="U20" s="20"/>
      <c r="V20" s="20"/>
      <c r="W20" s="20"/>
    </row>
    <row r="21" spans="2:28">
      <c r="B21" s="86" t="s">
        <v>8</v>
      </c>
      <c r="C21" s="87">
        <v>0</v>
      </c>
      <c r="D21" s="87">
        <v>0</v>
      </c>
      <c r="E21" s="87">
        <v>0</v>
      </c>
      <c r="F21" s="87">
        <v>0</v>
      </c>
      <c r="G21" s="87">
        <v>0</v>
      </c>
      <c r="H21" s="7"/>
      <c r="I21" s="7"/>
      <c r="J21" s="86" t="s">
        <v>8</v>
      </c>
      <c r="K21" s="87">
        <v>0</v>
      </c>
      <c r="L21" s="87">
        <v>0</v>
      </c>
      <c r="M21" s="87">
        <v>0</v>
      </c>
      <c r="N21" s="87">
        <v>0</v>
      </c>
      <c r="O21" s="87">
        <v>0</v>
      </c>
      <c r="P21" s="7"/>
      <c r="Q21" s="7"/>
      <c r="R21" s="86" t="s">
        <v>8</v>
      </c>
      <c r="S21" s="87">
        <v>0</v>
      </c>
      <c r="T21" s="87">
        <v>0</v>
      </c>
      <c r="U21" s="87">
        <v>0</v>
      </c>
      <c r="V21" s="87">
        <v>0</v>
      </c>
      <c r="W21" s="87">
        <v>0</v>
      </c>
    </row>
    <row r="22" spans="2:28">
      <c r="B22" s="88"/>
      <c r="C22" s="20"/>
      <c r="D22" s="20"/>
      <c r="E22" s="20"/>
      <c r="F22" s="20"/>
      <c r="G22" s="20"/>
      <c r="H22" s="7"/>
      <c r="I22" s="7"/>
      <c r="J22" s="88"/>
      <c r="K22" s="20"/>
      <c r="L22" s="20"/>
      <c r="M22" s="20"/>
      <c r="N22" s="20"/>
      <c r="O22" s="20"/>
      <c r="P22" s="7"/>
      <c r="Q22" s="7"/>
      <c r="R22" s="88"/>
      <c r="S22" s="20"/>
      <c r="T22" s="20"/>
      <c r="U22" s="20"/>
      <c r="V22" s="20"/>
      <c r="W22" s="20"/>
      <c r="Z22" s="9"/>
      <c r="AA22" s="9"/>
      <c r="AB22" s="9"/>
    </row>
    <row r="23" spans="2:28">
      <c r="B23" s="86" t="s">
        <v>9</v>
      </c>
      <c r="C23" s="87">
        <v>0</v>
      </c>
      <c r="D23" s="87">
        <v>0</v>
      </c>
      <c r="E23" s="87">
        <v>0</v>
      </c>
      <c r="F23" s="87">
        <v>0</v>
      </c>
      <c r="G23" s="87">
        <v>0</v>
      </c>
      <c r="H23" s="7"/>
      <c r="I23" s="7"/>
      <c r="J23" s="86" t="s">
        <v>9</v>
      </c>
      <c r="K23" s="87">
        <v>0</v>
      </c>
      <c r="L23" s="87">
        <v>0</v>
      </c>
      <c r="M23" s="87">
        <v>0</v>
      </c>
      <c r="N23" s="87">
        <v>0</v>
      </c>
      <c r="O23" s="87">
        <v>0</v>
      </c>
      <c r="P23" s="7"/>
      <c r="Q23" s="7"/>
      <c r="R23" s="86" t="s">
        <v>9</v>
      </c>
      <c r="S23" s="87">
        <v>0</v>
      </c>
      <c r="T23" s="87">
        <v>0</v>
      </c>
      <c r="U23" s="87">
        <v>0</v>
      </c>
      <c r="V23" s="87">
        <v>0</v>
      </c>
      <c r="W23" s="87">
        <v>0</v>
      </c>
      <c r="Z23" s="9"/>
      <c r="AA23" s="9"/>
      <c r="AB23" s="9"/>
    </row>
    <row r="24" spans="2:28">
      <c r="B24" s="88"/>
      <c r="C24" s="20"/>
      <c r="D24" s="20"/>
      <c r="E24" s="20"/>
      <c r="F24" s="20"/>
      <c r="G24" s="20"/>
      <c r="H24" s="7"/>
      <c r="I24" s="7"/>
      <c r="J24" s="88"/>
      <c r="K24" s="20"/>
      <c r="L24" s="20"/>
      <c r="M24" s="20"/>
      <c r="N24" s="20"/>
      <c r="O24" s="20"/>
      <c r="P24" s="7"/>
      <c r="Q24" s="7"/>
      <c r="R24" s="88"/>
      <c r="S24" s="20"/>
      <c r="T24" s="20"/>
      <c r="U24" s="20"/>
      <c r="V24" s="20"/>
      <c r="W24" s="20"/>
      <c r="Z24" s="9"/>
      <c r="AA24" s="9"/>
      <c r="AB24" s="9"/>
    </row>
    <row r="25" spans="2:28">
      <c r="B25" s="86" t="s">
        <v>10</v>
      </c>
      <c r="C25" s="93">
        <v>1</v>
      </c>
      <c r="D25" s="93">
        <v>1</v>
      </c>
      <c r="E25" s="93">
        <v>1</v>
      </c>
      <c r="F25" s="93">
        <v>1</v>
      </c>
      <c r="G25" s="93">
        <v>1</v>
      </c>
      <c r="H25" s="7"/>
      <c r="I25" s="7"/>
      <c r="J25" s="86" t="s">
        <v>10</v>
      </c>
      <c r="K25" s="94">
        <v>1</v>
      </c>
      <c r="L25" s="94">
        <v>1</v>
      </c>
      <c r="M25" s="94">
        <v>1</v>
      </c>
      <c r="N25" s="94">
        <v>1</v>
      </c>
      <c r="O25" s="94">
        <v>1</v>
      </c>
      <c r="P25" s="7"/>
      <c r="Q25" s="7"/>
      <c r="R25" s="86" t="s">
        <v>10</v>
      </c>
      <c r="S25" s="94">
        <v>1</v>
      </c>
      <c r="T25" s="94">
        <v>1</v>
      </c>
      <c r="U25" s="94">
        <v>1</v>
      </c>
      <c r="V25" s="94">
        <v>1</v>
      </c>
      <c r="W25" s="94">
        <v>1</v>
      </c>
      <c r="Z25" s="9"/>
      <c r="AA25" s="9"/>
      <c r="AB25" s="9"/>
    </row>
    <row r="26" spans="2:28">
      <c r="B26" s="88"/>
      <c r="C26" s="20"/>
      <c r="D26" s="20"/>
      <c r="E26" s="20"/>
      <c r="F26" s="20"/>
      <c r="G26" s="20"/>
      <c r="H26" s="7"/>
      <c r="I26" s="7"/>
      <c r="J26" s="88"/>
      <c r="K26" s="95"/>
      <c r="L26" s="95"/>
      <c r="M26" s="95"/>
      <c r="N26" s="95"/>
      <c r="O26" s="95"/>
      <c r="P26" s="7"/>
      <c r="Q26" s="7"/>
      <c r="R26" s="88"/>
      <c r="S26" s="95"/>
      <c r="T26" s="95"/>
      <c r="U26" s="95"/>
      <c r="V26" s="95"/>
      <c r="W26" s="95"/>
      <c r="Z26" s="9"/>
      <c r="AA26" s="9"/>
      <c r="AB26" s="9"/>
    </row>
    <row r="27" spans="2:28">
      <c r="B27" s="86" t="s">
        <v>11</v>
      </c>
      <c r="C27" s="93">
        <v>1</v>
      </c>
      <c r="D27" s="93">
        <v>1</v>
      </c>
      <c r="E27" s="93">
        <v>1</v>
      </c>
      <c r="F27" s="93">
        <v>1</v>
      </c>
      <c r="G27" s="93">
        <v>1</v>
      </c>
      <c r="H27" s="7"/>
      <c r="I27" s="7"/>
      <c r="J27" s="86" t="s">
        <v>11</v>
      </c>
      <c r="K27" s="94">
        <v>1</v>
      </c>
      <c r="L27" s="94">
        <v>1</v>
      </c>
      <c r="M27" s="94">
        <v>1</v>
      </c>
      <c r="N27" s="94">
        <v>1</v>
      </c>
      <c r="O27" s="94">
        <v>1</v>
      </c>
      <c r="P27" s="7"/>
      <c r="Q27" s="7"/>
      <c r="R27" s="86" t="s">
        <v>11</v>
      </c>
      <c r="S27" s="94">
        <v>1</v>
      </c>
      <c r="T27" s="94">
        <v>1</v>
      </c>
      <c r="U27" s="94">
        <v>1</v>
      </c>
      <c r="V27" s="94">
        <v>1</v>
      </c>
      <c r="W27" s="94">
        <v>1</v>
      </c>
    </row>
    <row r="28" spans="2:28">
      <c r="B28" s="88"/>
      <c r="C28" s="20"/>
      <c r="D28" s="20"/>
      <c r="E28" s="20"/>
      <c r="F28" s="20"/>
      <c r="G28" s="20"/>
      <c r="H28" s="7"/>
      <c r="I28" s="7"/>
      <c r="J28" s="88"/>
      <c r="K28" s="20"/>
      <c r="L28" s="20"/>
      <c r="M28" s="20"/>
      <c r="N28" s="20"/>
      <c r="O28" s="20"/>
      <c r="P28" s="7"/>
      <c r="Q28" s="7"/>
      <c r="R28" s="88"/>
      <c r="S28" s="20"/>
      <c r="T28" s="20"/>
      <c r="U28" s="20"/>
      <c r="V28" s="20"/>
      <c r="W28" s="20"/>
    </row>
    <row r="29" spans="2:28">
      <c r="B29" s="86" t="s">
        <v>127</v>
      </c>
      <c r="C29" s="89">
        <f>SUM(C42:D42)</f>
        <v>260.86956521739131</v>
      </c>
      <c r="D29" s="89">
        <f>SUM(C43:D43)</f>
        <v>260.86956521739131</v>
      </c>
      <c r="E29" s="89">
        <f>SUM(C44:D44)</f>
        <v>260.86956521739131</v>
      </c>
      <c r="F29" s="89">
        <f>SUM(C45:D45)</f>
        <v>260.86956521739131</v>
      </c>
      <c r="G29" s="89">
        <f>SUM(C46:D46)</f>
        <v>260.86956521739131</v>
      </c>
      <c r="H29" s="7"/>
      <c r="I29" s="7"/>
      <c r="J29" s="86" t="s">
        <v>127</v>
      </c>
      <c r="K29" s="89">
        <f>SUM(K42:L42)</f>
        <v>260.86956521739131</v>
      </c>
      <c r="L29" s="89">
        <f>SUM(K43:L43)</f>
        <v>260.86956521739131</v>
      </c>
      <c r="M29" s="89">
        <f>SUM(K44:L44)</f>
        <v>260.86956521739131</v>
      </c>
      <c r="N29" s="89">
        <f>SUM(K45:L45)</f>
        <v>260.86956521739131</v>
      </c>
      <c r="O29" s="89">
        <f>SUM(K46:L46)</f>
        <v>260.86956521739131</v>
      </c>
      <c r="P29" s="7"/>
      <c r="Q29" s="7"/>
      <c r="R29" s="86" t="s">
        <v>127</v>
      </c>
      <c r="S29" s="89">
        <f>SUM(S42:T42)</f>
        <v>260.86956521739131</v>
      </c>
      <c r="T29" s="89">
        <f>SUM(S43:T43)</f>
        <v>260.86956521739131</v>
      </c>
      <c r="U29" s="89">
        <f>SUM(S44:T44)</f>
        <v>260.86956521739103</v>
      </c>
      <c r="V29" s="89">
        <f>SUM(S45:T45)</f>
        <v>260.86956521739131</v>
      </c>
      <c r="W29" s="89">
        <f>SUM(S46:T46)</f>
        <v>260.86956521739131</v>
      </c>
    </row>
    <row r="31" spans="2:28">
      <c r="B31" s="4" t="s">
        <v>56</v>
      </c>
      <c r="C31" s="7"/>
      <c r="D31" s="7"/>
      <c r="E31" s="7"/>
      <c r="F31" s="7"/>
      <c r="G31" s="7"/>
      <c r="H31" s="7"/>
      <c r="I31" s="7"/>
      <c r="J31" s="4" t="s">
        <v>56</v>
      </c>
      <c r="K31" s="7"/>
      <c r="L31" s="7"/>
      <c r="M31" s="7"/>
      <c r="N31" s="7"/>
      <c r="O31" s="7"/>
      <c r="P31" s="7"/>
      <c r="Q31" s="7"/>
      <c r="R31" s="4" t="s">
        <v>56</v>
      </c>
      <c r="S31" s="7"/>
      <c r="T31" s="7"/>
      <c r="U31" s="7"/>
      <c r="V31" s="7"/>
      <c r="W31" s="7"/>
      <c r="X31" s="7"/>
    </row>
    <row r="32" spans="2:28" ht="30.75" customHeight="1">
      <c r="B32" s="55"/>
      <c r="C32" s="185" t="s">
        <v>50</v>
      </c>
      <c r="D32" s="185"/>
      <c r="E32" s="184" t="s">
        <v>106</v>
      </c>
      <c r="F32" s="184"/>
      <c r="G32" s="184"/>
      <c r="H32" s="194" t="s">
        <v>55</v>
      </c>
      <c r="I32" s="7"/>
      <c r="J32" s="55"/>
      <c r="K32" s="185" t="s">
        <v>50</v>
      </c>
      <c r="L32" s="185"/>
      <c r="M32" s="184" t="s">
        <v>106</v>
      </c>
      <c r="N32" s="184"/>
      <c r="O32" s="184"/>
      <c r="P32" s="194" t="s">
        <v>55</v>
      </c>
      <c r="Q32" s="7"/>
      <c r="R32" s="55"/>
      <c r="S32" s="185" t="s">
        <v>50</v>
      </c>
      <c r="T32" s="185"/>
      <c r="U32" s="184" t="s">
        <v>106</v>
      </c>
      <c r="V32" s="184"/>
      <c r="W32" s="184"/>
      <c r="X32" s="194" t="s">
        <v>55</v>
      </c>
    </row>
    <row r="33" spans="2:24" ht="38.25">
      <c r="B33" s="56" t="s">
        <v>51</v>
      </c>
      <c r="C33" s="57" t="s">
        <v>112</v>
      </c>
      <c r="D33" s="56" t="s">
        <v>52</v>
      </c>
      <c r="E33" s="58" t="s">
        <v>100</v>
      </c>
      <c r="F33" s="58" t="s">
        <v>20</v>
      </c>
      <c r="G33" s="58" t="s">
        <v>53</v>
      </c>
      <c r="H33" s="194"/>
      <c r="I33" s="7"/>
      <c r="J33" s="56" t="s">
        <v>57</v>
      </c>
      <c r="K33" s="57" t="s">
        <v>112</v>
      </c>
      <c r="L33" s="56" t="s">
        <v>52</v>
      </c>
      <c r="M33" s="58" t="s">
        <v>100</v>
      </c>
      <c r="N33" s="58" t="s">
        <v>20</v>
      </c>
      <c r="O33" s="58" t="s">
        <v>53</v>
      </c>
      <c r="P33" s="194"/>
      <c r="Q33" s="7"/>
      <c r="R33" s="58" t="s">
        <v>58</v>
      </c>
      <c r="S33" s="57" t="s">
        <v>112</v>
      </c>
      <c r="T33" s="56" t="s">
        <v>52</v>
      </c>
      <c r="U33" s="58" t="s">
        <v>100</v>
      </c>
      <c r="V33" s="58" t="s">
        <v>20</v>
      </c>
      <c r="W33" s="58" t="s">
        <v>53</v>
      </c>
      <c r="X33" s="194"/>
    </row>
    <row r="34" spans="2:24">
      <c r="B34" s="40" t="s">
        <v>1</v>
      </c>
      <c r="C34" s="41">
        <f>'Resumen energía'!F7</f>
        <v>8586.2210448693095</v>
      </c>
      <c r="D34" s="42">
        <f>Parámetros!$E$8</f>
        <v>120</v>
      </c>
      <c r="E34" s="43">
        <f>C13*$E$39/12</f>
        <v>48.655252587592763</v>
      </c>
      <c r="F34" s="44">
        <f>(E34+C9)*$F$39</f>
        <v>14.657365604966371</v>
      </c>
      <c r="G34" s="44">
        <v>0</v>
      </c>
      <c r="H34" s="45">
        <v>1</v>
      </c>
      <c r="I34" s="37"/>
      <c r="J34" s="46" t="s">
        <v>1</v>
      </c>
      <c r="K34" s="41">
        <f>'Resumen energía'!F6</f>
        <v>23367.898748669308</v>
      </c>
      <c r="L34" s="42">
        <f>Parámetros!$E$8</f>
        <v>120</v>
      </c>
      <c r="M34" s="43">
        <f>K13*$M$39/12</f>
        <v>132.4180929091261</v>
      </c>
      <c r="N34" s="44">
        <f>(M34+K9)*$N$39</f>
        <v>39.890870918557347</v>
      </c>
      <c r="O34" s="44">
        <v>0</v>
      </c>
      <c r="P34" s="45">
        <v>1</v>
      </c>
      <c r="Q34" s="37"/>
      <c r="R34" s="46" t="s">
        <v>1</v>
      </c>
      <c r="S34" s="41">
        <f>'Resumen energía'!F8</f>
        <v>15570.58998966931</v>
      </c>
      <c r="T34" s="42">
        <f>Parámetros!$E$8</f>
        <v>120</v>
      </c>
      <c r="U34" s="43">
        <f>S13*$U$39/12</f>
        <v>88.233343274792773</v>
      </c>
      <c r="V34" s="44">
        <f>(U34+S9)*$V$39</f>
        <v>26.580241641925539</v>
      </c>
      <c r="W34" s="44">
        <v>0</v>
      </c>
      <c r="X34" s="47">
        <v>1</v>
      </c>
    </row>
    <row r="35" spans="2:24">
      <c r="B35" s="40" t="s">
        <v>2</v>
      </c>
      <c r="C35" s="41">
        <f>'Resumen energía'!F7</f>
        <v>8586.2210448693095</v>
      </c>
      <c r="D35" s="42">
        <f>Parámetros!$E$8</f>
        <v>120</v>
      </c>
      <c r="E35" s="43">
        <f>D13*$E$39/12</f>
        <v>48.655252587592763</v>
      </c>
      <c r="F35" s="44">
        <f>(E35+D9)*$F$39</f>
        <v>14.657365604966371</v>
      </c>
      <c r="G35" s="44">
        <v>0</v>
      </c>
      <c r="H35" s="45">
        <v>1</v>
      </c>
      <c r="I35" s="37"/>
      <c r="J35" s="46" t="s">
        <v>2</v>
      </c>
      <c r="K35" s="41">
        <f>'Resumen energía'!F6</f>
        <v>23367.898748669308</v>
      </c>
      <c r="L35" s="42">
        <f>Parámetros!$E$8</f>
        <v>120</v>
      </c>
      <c r="M35" s="43">
        <f>L13*$M$39/12</f>
        <v>132.4180929091261</v>
      </c>
      <c r="N35" s="44">
        <f>(M35+L9)*$N$39</f>
        <v>39.890870918557347</v>
      </c>
      <c r="O35" s="44">
        <v>0</v>
      </c>
      <c r="P35" s="45">
        <v>1</v>
      </c>
      <c r="Q35" s="37"/>
      <c r="R35" s="46" t="s">
        <v>2</v>
      </c>
      <c r="S35" s="41">
        <f>'Resumen energía'!F8</f>
        <v>15570.58998966931</v>
      </c>
      <c r="T35" s="42">
        <f>Parámetros!$E$8</f>
        <v>120</v>
      </c>
      <c r="U35" s="43">
        <f>T13*$U$39/12</f>
        <v>88.233343274792773</v>
      </c>
      <c r="V35" s="44">
        <f>(U35+T9)*$V$39</f>
        <v>26.580241641925539</v>
      </c>
      <c r="W35" s="44">
        <v>0</v>
      </c>
      <c r="X35" s="47">
        <v>1</v>
      </c>
    </row>
    <row r="36" spans="2:24">
      <c r="B36" s="40" t="s">
        <v>3</v>
      </c>
      <c r="C36" s="41">
        <f>'Resumen energía'!F11</f>
        <v>5164.1348841599993</v>
      </c>
      <c r="D36" s="42">
        <f>Parámetros!$E$8</f>
        <v>120</v>
      </c>
      <c r="E36" s="43">
        <f>E13*$E$39/12</f>
        <v>29.263431010239998</v>
      </c>
      <c r="F36" s="44">
        <f>(E36+E9)*$F$39</f>
        <v>8.8155910073761543</v>
      </c>
      <c r="G36" s="44">
        <v>0</v>
      </c>
      <c r="H36" s="45">
        <v>1</v>
      </c>
      <c r="I36" s="37"/>
      <c r="J36" s="46" t="s">
        <v>3</v>
      </c>
      <c r="K36" s="41">
        <f>'Resumen energía'!F10</f>
        <v>14002.973384959998</v>
      </c>
      <c r="L36" s="42">
        <f>Parámetros!$E$8</f>
        <v>120</v>
      </c>
      <c r="M36" s="43">
        <f>M13*$M$39/12</f>
        <v>79.350182514773323</v>
      </c>
      <c r="N36" s="44">
        <f>(M36+M9)*$N$39</f>
        <v>23.904194800880095</v>
      </c>
      <c r="O36" s="44">
        <v>0</v>
      </c>
      <c r="P36" s="45">
        <v>1</v>
      </c>
      <c r="Q36" s="37"/>
      <c r="R36" s="46" t="s">
        <v>3</v>
      </c>
      <c r="S36" s="41">
        <f>'Resumen energía'!F12</f>
        <v>13247.390663359998</v>
      </c>
      <c r="T36" s="42">
        <f>Parámetros!$E$8</f>
        <v>120</v>
      </c>
      <c r="U36" s="43">
        <f>U13*$U$39/12</f>
        <v>75.068547092373322</v>
      </c>
      <c r="V36" s="44">
        <f>(U36+U9)*$V$39</f>
        <v>22.614354702726033</v>
      </c>
      <c r="W36" s="44">
        <v>0</v>
      </c>
      <c r="X36" s="47">
        <v>1</v>
      </c>
    </row>
    <row r="37" spans="2:24">
      <c r="B37" s="40" t="s">
        <v>4</v>
      </c>
      <c r="C37" s="41">
        <f>'Resumen energía'!F11</f>
        <v>5164.1348841599993</v>
      </c>
      <c r="D37" s="42">
        <f>Parámetros!$E$8</f>
        <v>120</v>
      </c>
      <c r="E37" s="43">
        <f>F13*$E$39/12</f>
        <v>29.263431010239998</v>
      </c>
      <c r="F37" s="44">
        <f>(E37+F9)*$F$39</f>
        <v>8.8155910073761543</v>
      </c>
      <c r="G37" s="44">
        <v>0</v>
      </c>
      <c r="H37" s="45">
        <v>1</v>
      </c>
      <c r="I37" s="37"/>
      <c r="J37" s="46" t="s">
        <v>4</v>
      </c>
      <c r="K37" s="41">
        <f>'Resumen energía'!F10</f>
        <v>14002.973384959998</v>
      </c>
      <c r="L37" s="42">
        <f>Parámetros!$E$8</f>
        <v>120</v>
      </c>
      <c r="M37" s="43">
        <f>N13*$M$39/12</f>
        <v>79.350182514773323</v>
      </c>
      <c r="N37" s="44">
        <f>(M37+N9)*$N$39</f>
        <v>23.904194800880095</v>
      </c>
      <c r="O37" s="44">
        <v>0</v>
      </c>
      <c r="P37" s="45">
        <v>1</v>
      </c>
      <c r="Q37" s="37"/>
      <c r="R37" s="46" t="s">
        <v>4</v>
      </c>
      <c r="S37" s="41">
        <f>'Resumen energía'!F12</f>
        <v>13247.390663359998</v>
      </c>
      <c r="T37" s="42">
        <f>Parámetros!$E$8</f>
        <v>120</v>
      </c>
      <c r="U37" s="43">
        <f>V13*$U$39/12</f>
        <v>75.068547092373322</v>
      </c>
      <c r="V37" s="44">
        <f>(U37+V9)*$V$39</f>
        <v>22.614354702726033</v>
      </c>
      <c r="W37" s="44">
        <v>0</v>
      </c>
      <c r="X37" s="47">
        <v>1</v>
      </c>
    </row>
    <row r="38" spans="2:24">
      <c r="B38" s="40" t="s">
        <v>5</v>
      </c>
      <c r="C38" s="41">
        <f>'Resumen energía'!F15</f>
        <v>9095.7034627199992</v>
      </c>
      <c r="D38" s="42">
        <f>Parámetros!$E$8</f>
        <v>120</v>
      </c>
      <c r="E38" s="43">
        <f>G13*$E$39/12</f>
        <v>51.542319622079994</v>
      </c>
      <c r="F38" s="44">
        <f>(E38+G9)*$F$39</f>
        <v>15.527092814260861</v>
      </c>
      <c r="G38" s="44">
        <v>0</v>
      </c>
      <c r="H38" s="45">
        <v>1</v>
      </c>
      <c r="I38" s="37"/>
      <c r="J38" s="46" t="s">
        <v>5</v>
      </c>
      <c r="K38" s="41">
        <f>'Resumen energía'!F14</f>
        <v>18671.154186719999</v>
      </c>
      <c r="L38" s="42">
        <f>Parámetros!$E$8</f>
        <v>120</v>
      </c>
      <c r="M38" s="43">
        <f>O13*$M$39/12</f>
        <v>105.80320705807999</v>
      </c>
      <c r="N38" s="44">
        <f>(M38+O9)*$N$39</f>
        <v>31.873152548871872</v>
      </c>
      <c r="O38" s="44">
        <v>0</v>
      </c>
      <c r="P38" s="45">
        <v>1</v>
      </c>
      <c r="Q38" s="37"/>
      <c r="R38" s="46" t="s">
        <v>5</v>
      </c>
      <c r="S38" s="41">
        <f>'Resumen energía'!F16</f>
        <v>16170.870280319999</v>
      </c>
      <c r="T38" s="42">
        <f>Parámetros!$E$8</f>
        <v>120</v>
      </c>
      <c r="U38" s="43">
        <f>W13*$U$39/12</f>
        <v>91.634931588480001</v>
      </c>
      <c r="V38" s="44">
        <f>(U38+W9)*$V$39</f>
        <v>27.604968077402084</v>
      </c>
      <c r="W38" s="44">
        <v>0</v>
      </c>
      <c r="X38" s="47">
        <v>1</v>
      </c>
    </row>
    <row r="39" spans="2:24">
      <c r="B39" s="7"/>
      <c r="C39" s="37"/>
      <c r="D39" s="37"/>
      <c r="E39" s="48">
        <v>6.8000000000000005E-2</v>
      </c>
      <c r="F39" s="49">
        <v>0.1</v>
      </c>
      <c r="G39" s="37"/>
      <c r="H39" s="37"/>
      <c r="I39" s="37"/>
      <c r="J39" s="37"/>
      <c r="K39" s="37"/>
      <c r="L39" s="37"/>
      <c r="M39" s="48">
        <v>6.8000000000000005E-2</v>
      </c>
      <c r="N39" s="49">
        <v>0.1</v>
      </c>
      <c r="O39" s="37"/>
      <c r="P39" s="37"/>
      <c r="Q39" s="37"/>
      <c r="R39" s="37"/>
      <c r="S39" s="37"/>
      <c r="T39" s="37"/>
      <c r="U39" s="48">
        <v>6.8000000000000005E-2</v>
      </c>
      <c r="V39" s="49">
        <v>0.1</v>
      </c>
      <c r="W39" s="37"/>
      <c r="X39" s="7"/>
    </row>
    <row r="40" spans="2:24" ht="22.5" customHeight="1">
      <c r="B40" s="59"/>
      <c r="C40" s="184" t="s">
        <v>264</v>
      </c>
      <c r="D40" s="184"/>
      <c r="E40" s="184"/>
      <c r="F40" s="37"/>
      <c r="G40" s="37"/>
      <c r="H40" s="37"/>
      <c r="I40" s="37"/>
      <c r="J40" s="59"/>
      <c r="K40" s="184" t="s">
        <v>264</v>
      </c>
      <c r="L40" s="184"/>
      <c r="M40" s="184"/>
      <c r="N40" s="37"/>
      <c r="O40" s="37"/>
      <c r="P40" s="37"/>
      <c r="Q40" s="37"/>
      <c r="R40" s="59"/>
      <c r="S40" s="184" t="s">
        <v>264</v>
      </c>
      <c r="T40" s="184"/>
      <c r="U40" s="184"/>
      <c r="V40" s="37"/>
      <c r="W40" s="37"/>
      <c r="X40" s="7"/>
    </row>
    <row r="41" spans="2:24" ht="38.25">
      <c r="B41" s="56" t="s">
        <v>51</v>
      </c>
      <c r="C41" s="58" t="s">
        <v>112</v>
      </c>
      <c r="D41" s="58" t="s">
        <v>54</v>
      </c>
      <c r="E41" s="58" t="s">
        <v>113</v>
      </c>
      <c r="F41" s="37"/>
      <c r="G41" s="37"/>
      <c r="H41" s="37"/>
      <c r="I41" s="37"/>
      <c r="J41" s="56" t="s">
        <v>57</v>
      </c>
      <c r="K41" s="58" t="s">
        <v>112</v>
      </c>
      <c r="L41" s="58" t="s">
        <v>54</v>
      </c>
      <c r="M41" s="58" t="s">
        <v>113</v>
      </c>
      <c r="N41" s="37"/>
      <c r="O41" s="37"/>
      <c r="P41" s="37"/>
      <c r="Q41" s="37"/>
      <c r="R41" s="58" t="s">
        <v>58</v>
      </c>
      <c r="S41" s="58" t="s">
        <v>112</v>
      </c>
      <c r="T41" s="58" t="s">
        <v>54</v>
      </c>
      <c r="U41" s="58" t="s">
        <v>113</v>
      </c>
      <c r="V41" s="37"/>
      <c r="W41" s="37"/>
      <c r="X41" s="7"/>
    </row>
    <row r="42" spans="2:24">
      <c r="B42" s="40" t="s">
        <v>1</v>
      </c>
      <c r="C42" s="41">
        <v>0</v>
      </c>
      <c r="D42" s="41">
        <v>260.86956521739131</v>
      </c>
      <c r="E42" s="51">
        <v>1</v>
      </c>
      <c r="F42" s="38"/>
      <c r="G42" s="38"/>
      <c r="H42" s="38"/>
      <c r="I42" s="38"/>
      <c r="J42" s="52" t="s">
        <v>1</v>
      </c>
      <c r="K42" s="41">
        <v>0</v>
      </c>
      <c r="L42" s="41">
        <v>260.86956521739131</v>
      </c>
      <c r="M42" s="51">
        <v>1</v>
      </c>
      <c r="N42" s="38"/>
      <c r="O42" s="38"/>
      <c r="P42" s="38"/>
      <c r="Q42" s="38"/>
      <c r="R42" s="52" t="s">
        <v>1</v>
      </c>
      <c r="S42" s="41">
        <v>0</v>
      </c>
      <c r="T42" s="41">
        <v>260.86956521739131</v>
      </c>
      <c r="U42" s="53">
        <v>1</v>
      </c>
      <c r="V42" s="37"/>
      <c r="W42" s="37"/>
      <c r="X42" s="7"/>
    </row>
    <row r="43" spans="2:24">
      <c r="B43" s="40" t="s">
        <v>2</v>
      </c>
      <c r="C43" s="41">
        <v>0</v>
      </c>
      <c r="D43" s="41">
        <v>260.86956521739131</v>
      </c>
      <c r="E43" s="51">
        <v>1</v>
      </c>
      <c r="F43" s="38"/>
      <c r="G43" s="38"/>
      <c r="H43" s="38"/>
      <c r="I43" s="38"/>
      <c r="J43" s="52" t="s">
        <v>2</v>
      </c>
      <c r="K43" s="41">
        <v>0</v>
      </c>
      <c r="L43" s="41">
        <v>260.86956521739131</v>
      </c>
      <c r="M43" s="51">
        <v>1</v>
      </c>
      <c r="N43" s="38"/>
      <c r="O43" s="38"/>
      <c r="P43" s="38"/>
      <c r="Q43" s="38"/>
      <c r="R43" s="52" t="s">
        <v>2</v>
      </c>
      <c r="S43" s="41">
        <v>0</v>
      </c>
      <c r="T43" s="41">
        <v>260.86956521739131</v>
      </c>
      <c r="U43" s="53">
        <v>1</v>
      </c>
      <c r="V43" s="37"/>
      <c r="W43" s="37"/>
      <c r="X43" s="7"/>
    </row>
    <row r="44" spans="2:24">
      <c r="B44" s="40" t="s">
        <v>3</v>
      </c>
      <c r="C44" s="41">
        <v>0</v>
      </c>
      <c r="D44" s="41">
        <v>260.86956521739131</v>
      </c>
      <c r="E44" s="51">
        <v>1</v>
      </c>
      <c r="F44" s="38"/>
      <c r="G44" s="38"/>
      <c r="H44" s="38"/>
      <c r="I44" s="38"/>
      <c r="J44" s="52" t="s">
        <v>3</v>
      </c>
      <c r="K44" s="41">
        <v>0</v>
      </c>
      <c r="L44" s="41">
        <v>260.86956521739131</v>
      </c>
      <c r="M44" s="51">
        <v>1</v>
      </c>
      <c r="N44" s="38"/>
      <c r="O44" s="38"/>
      <c r="P44" s="38"/>
      <c r="Q44" s="38"/>
      <c r="R44" s="52" t="s">
        <v>3</v>
      </c>
      <c r="S44" s="41">
        <v>0</v>
      </c>
      <c r="T44" s="41">
        <v>260.86956521739103</v>
      </c>
      <c r="U44" s="53">
        <v>1</v>
      </c>
      <c r="V44" s="37"/>
      <c r="W44" s="37"/>
      <c r="X44" s="7"/>
    </row>
    <row r="45" spans="2:24">
      <c r="B45" s="40" t="s">
        <v>4</v>
      </c>
      <c r="C45" s="41">
        <v>0</v>
      </c>
      <c r="D45" s="41">
        <v>260.86956521739131</v>
      </c>
      <c r="E45" s="51">
        <v>1</v>
      </c>
      <c r="F45" s="38"/>
      <c r="G45" s="38"/>
      <c r="H45" s="38"/>
      <c r="I45" s="38"/>
      <c r="J45" s="52" t="s">
        <v>4</v>
      </c>
      <c r="K45" s="41">
        <v>0</v>
      </c>
      <c r="L45" s="41">
        <v>260.86956521739131</v>
      </c>
      <c r="M45" s="51">
        <v>1</v>
      </c>
      <c r="N45" s="38"/>
      <c r="O45" s="38"/>
      <c r="P45" s="38"/>
      <c r="Q45" s="38"/>
      <c r="R45" s="52" t="s">
        <v>4</v>
      </c>
      <c r="S45" s="41">
        <v>0</v>
      </c>
      <c r="T45" s="41">
        <v>260.86956521739131</v>
      </c>
      <c r="U45" s="53">
        <v>1</v>
      </c>
      <c r="V45" s="37"/>
      <c r="W45" s="37"/>
      <c r="X45" s="7"/>
    </row>
    <row r="46" spans="2:24">
      <c r="B46" s="40" t="s">
        <v>5</v>
      </c>
      <c r="C46" s="41">
        <v>0</v>
      </c>
      <c r="D46" s="41">
        <v>260.86956521739131</v>
      </c>
      <c r="E46" s="51">
        <v>1</v>
      </c>
      <c r="F46" s="38"/>
      <c r="G46" s="38"/>
      <c r="H46" s="38"/>
      <c r="I46" s="38"/>
      <c r="J46" s="52" t="s">
        <v>5</v>
      </c>
      <c r="K46" s="41">
        <v>0</v>
      </c>
      <c r="L46" s="41">
        <v>260.86956521739131</v>
      </c>
      <c r="M46" s="51">
        <v>1</v>
      </c>
      <c r="N46" s="38"/>
      <c r="O46" s="38"/>
      <c r="P46" s="38"/>
      <c r="Q46" s="38"/>
      <c r="R46" s="52" t="s">
        <v>5</v>
      </c>
      <c r="S46" s="41">
        <v>0</v>
      </c>
      <c r="T46" s="41">
        <v>260.86956521739131</v>
      </c>
      <c r="U46" s="53">
        <v>1</v>
      </c>
      <c r="V46" s="37"/>
      <c r="W46" s="37"/>
      <c r="X46" s="7"/>
    </row>
    <row r="47" spans="2:24">
      <c r="B47" s="7"/>
      <c r="C47" s="37"/>
      <c r="D47" s="37"/>
      <c r="E47" s="37"/>
      <c r="F47" s="37"/>
      <c r="G47" s="37"/>
      <c r="H47" s="37"/>
      <c r="I47" s="37"/>
      <c r="J47" s="37"/>
      <c r="K47" s="37"/>
      <c r="L47" s="37"/>
      <c r="M47" s="37"/>
      <c r="N47" s="37"/>
      <c r="O47" s="37"/>
      <c r="P47" s="37"/>
      <c r="Q47" s="37"/>
      <c r="R47" s="37"/>
      <c r="S47" s="37"/>
      <c r="T47" s="37"/>
      <c r="U47" s="37"/>
      <c r="V47" s="37"/>
      <c r="W47" s="37"/>
      <c r="X47" s="7"/>
    </row>
  </sheetData>
  <mergeCells count="18">
    <mergeCell ref="X32:X33"/>
    <mergeCell ref="C32:D32"/>
    <mergeCell ref="E32:G32"/>
    <mergeCell ref="C40:E40"/>
    <mergeCell ref="K32:L32"/>
    <mergeCell ref="M32:O32"/>
    <mergeCell ref="K40:M40"/>
    <mergeCell ref="S32:T32"/>
    <mergeCell ref="U32:W32"/>
    <mergeCell ref="S40:U40"/>
    <mergeCell ref="H32:H33"/>
    <mergeCell ref="P32:P33"/>
    <mergeCell ref="S6:W6"/>
    <mergeCell ref="B6:B7"/>
    <mergeCell ref="C6:G6"/>
    <mergeCell ref="J6:J7"/>
    <mergeCell ref="K6:O6"/>
    <mergeCell ref="R6:R7"/>
  </mergeCells>
  <pageMargins left="0.7" right="0.7" top="0.75" bottom="0.75" header="0.3" footer="0.3"/>
  <pageSetup paperSize="9" scale="77"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topLeftCell="A25" zoomScale="90" zoomScaleNormal="90" workbookViewId="0"/>
  </sheetViews>
  <sheetFormatPr baseColWidth="10" defaultRowHeight="15"/>
  <cols>
    <col min="1" max="1" width="4.5703125" customWidth="1"/>
    <col min="2" max="2" width="25.85546875" customWidth="1"/>
    <col min="3" max="3" width="14.5703125" customWidth="1"/>
    <col min="4" max="4" width="14.28515625" customWidth="1"/>
    <col min="5" max="5" width="13.7109375" customWidth="1"/>
    <col min="6" max="6" width="15.5703125" customWidth="1"/>
    <col min="7" max="7" width="14.7109375" customWidth="1"/>
  </cols>
  <sheetData>
    <row r="1" spans="1:9" ht="26.25">
      <c r="A1" s="36">
        <v>3</v>
      </c>
      <c r="B1" s="36" t="s">
        <v>104</v>
      </c>
      <c r="C1" s="36"/>
    </row>
    <row r="3" spans="1:9" ht="18" customHeight="1">
      <c r="B3" s="192" t="s">
        <v>0</v>
      </c>
      <c r="C3" s="191" t="s">
        <v>59</v>
      </c>
      <c r="D3" s="191"/>
      <c r="E3" s="191" t="s">
        <v>60</v>
      </c>
      <c r="F3" s="191"/>
    </row>
    <row r="4" spans="1:9" ht="17.25" customHeight="1">
      <c r="B4" s="193"/>
      <c r="C4" s="85" t="s">
        <v>61</v>
      </c>
      <c r="D4" s="85" t="s">
        <v>62</v>
      </c>
      <c r="E4" s="85" t="s">
        <v>61</v>
      </c>
      <c r="F4" s="85" t="s">
        <v>62</v>
      </c>
    </row>
    <row r="5" spans="1:9">
      <c r="B5" s="86" t="s">
        <v>139</v>
      </c>
      <c r="C5" s="87">
        <f>C9*($C$13/(1-(1+$C$13)^(-$C$11)))</f>
        <v>5.4248374705253406</v>
      </c>
      <c r="D5" s="87">
        <f>D9*($D$13/(1-(1+$D$13)^(-$D$11)))</f>
        <v>5.4248374705253406</v>
      </c>
      <c r="E5" s="87">
        <f>E9*($E$13/(1-(1+$E$13)^(-$E$11)))</f>
        <v>9.9450645056469629</v>
      </c>
      <c r="F5" s="87">
        <f>F9*($F$13/(1-(1+$F$13)^(-$F$11)))</f>
        <v>9.9450645056469629</v>
      </c>
    </row>
    <row r="6" spans="1:9">
      <c r="B6" s="88"/>
      <c r="C6" s="87">
        <f>((C5+C15+C19)*C21)+(C17*C23)</f>
        <v>3.7545709558592919</v>
      </c>
      <c r="D6" s="87">
        <f>((D5+D15+D19)*D21)+(D17*D23)</f>
        <v>3.7545709558592919</v>
      </c>
      <c r="E6" s="87">
        <f>((E5+E15+E19)*E21)+(E17*E23)</f>
        <v>6.8830542020705536</v>
      </c>
      <c r="F6" s="87">
        <f>((F5+F15+F19)*F21)+(F17*F23)</f>
        <v>6.8830542020705536</v>
      </c>
    </row>
    <row r="7" spans="1:9">
      <c r="B7" s="86" t="s">
        <v>140</v>
      </c>
      <c r="C7" s="89">
        <f>(((C9*($C$13/(1-(1+$C$13)^(-$C$11))))+C15+C19)*C21)+(C17*C23)</f>
        <v>3.7545709558592919</v>
      </c>
      <c r="D7" s="89">
        <f>(((D9*($C$13/(1-(1+$C$13)^(-$C$11))))+D15+D19)*D21)+(D17*D23)</f>
        <v>3.7545709558592919</v>
      </c>
      <c r="E7" s="89">
        <f>(((E9*($C$13/(1-(1+$C$13)^(-$C$11))))+E15+E19)*E21)+(E17*E23)</f>
        <v>6.8830542020705536</v>
      </c>
      <c r="F7" s="89">
        <f>(((F9*($C$13/(1-(1+$C$13)^(-$C$11))))+F15+F19)*F21)+(F17*F23)</f>
        <v>6.8830542020705536</v>
      </c>
      <c r="H7" s="10"/>
      <c r="I7" s="10"/>
    </row>
    <row r="8" spans="1:9">
      <c r="B8" s="20"/>
      <c r="C8" s="103"/>
      <c r="D8" s="103"/>
      <c r="E8" s="103"/>
      <c r="F8" s="103"/>
      <c r="H8" s="10"/>
      <c r="I8" s="10"/>
    </row>
    <row r="9" spans="1:9">
      <c r="B9" s="86" t="s">
        <v>129</v>
      </c>
      <c r="C9" s="87">
        <f>SUM(C30:G30)</f>
        <v>849.6885000000002</v>
      </c>
      <c r="D9" s="87">
        <f>SUM(C32:G32)</f>
        <v>849.6885000000002</v>
      </c>
      <c r="E9" s="87">
        <f>SUM(C31:G31)</f>
        <v>1557.6885</v>
      </c>
      <c r="F9" s="87">
        <f>SUM(C33:G33)</f>
        <v>1557.6885</v>
      </c>
      <c r="H9" s="10"/>
      <c r="I9" s="10"/>
    </row>
    <row r="10" spans="1:9">
      <c r="B10" s="88"/>
      <c r="C10" s="103"/>
      <c r="D10" s="103"/>
      <c r="E10" s="103"/>
      <c r="F10" s="103"/>
      <c r="H10" s="10"/>
      <c r="I10" s="10"/>
    </row>
    <row r="11" spans="1:9">
      <c r="B11" s="86" t="s">
        <v>47</v>
      </c>
      <c r="C11" s="91">
        <f>Parámetros!$E$9</f>
        <v>360</v>
      </c>
      <c r="D11" s="91">
        <f>Parámetros!$E$9</f>
        <v>360</v>
      </c>
      <c r="E11" s="91">
        <f>Parámetros!$E$9</f>
        <v>360</v>
      </c>
      <c r="F11" s="91">
        <f>Parámetros!$E$9</f>
        <v>360</v>
      </c>
    </row>
    <row r="12" spans="1:9">
      <c r="B12" s="88"/>
      <c r="C12" s="103"/>
      <c r="D12" s="103"/>
      <c r="E12" s="103"/>
      <c r="F12" s="103"/>
    </row>
    <row r="13" spans="1:9">
      <c r="B13" s="86" t="s">
        <v>6</v>
      </c>
      <c r="C13" s="92">
        <f>Parámetros!$I$5</f>
        <v>5.4973670825229082E-3</v>
      </c>
      <c r="D13" s="92">
        <f>Parámetros!$I$5</f>
        <v>5.4973670825229082E-3</v>
      </c>
      <c r="E13" s="92">
        <f>Parámetros!$I$5</f>
        <v>5.4973670825229082E-3</v>
      </c>
      <c r="F13" s="92">
        <f>Parámetros!$I$5</f>
        <v>5.4973670825229082E-3</v>
      </c>
    </row>
    <row r="14" spans="1:9">
      <c r="B14" s="88"/>
      <c r="C14" s="103"/>
      <c r="D14" s="103"/>
      <c r="E14" s="103"/>
      <c r="F14" s="103"/>
    </row>
    <row r="15" spans="1:9">
      <c r="B15" s="86" t="s">
        <v>7</v>
      </c>
      <c r="C15" s="87">
        <f>SUM(C39:E39)</f>
        <v>5.8388753970525356</v>
      </c>
      <c r="D15" s="87">
        <f>SUM(C41:E41)</f>
        <v>5.8388753970525356</v>
      </c>
      <c r="E15" s="87">
        <f>SUM(C40:E40)</f>
        <v>10.704098100564696</v>
      </c>
      <c r="F15" s="87">
        <f>SUM(C42:E42)</f>
        <v>10.704098100564696</v>
      </c>
    </row>
    <row r="16" spans="1:9">
      <c r="B16" s="88"/>
      <c r="C16" s="103"/>
      <c r="D16" s="103"/>
      <c r="E16" s="103"/>
      <c r="F16" s="103"/>
    </row>
    <row r="17" spans="2:8">
      <c r="B17" s="86" t="s">
        <v>8</v>
      </c>
      <c r="C17" s="87">
        <v>0</v>
      </c>
      <c r="D17" s="87">
        <v>0</v>
      </c>
      <c r="E17" s="87">
        <v>0</v>
      </c>
      <c r="F17" s="87">
        <v>0</v>
      </c>
    </row>
    <row r="18" spans="2:8">
      <c r="B18" s="88"/>
      <c r="C18" s="103"/>
      <c r="D18" s="103"/>
      <c r="E18" s="103"/>
      <c r="F18" s="103"/>
    </row>
    <row r="19" spans="2:8">
      <c r="B19" s="86" t="s">
        <v>9</v>
      </c>
      <c r="C19" s="87">
        <v>0</v>
      </c>
      <c r="D19" s="87">
        <v>0</v>
      </c>
      <c r="E19" s="87">
        <v>0</v>
      </c>
      <c r="F19" s="87">
        <v>0</v>
      </c>
    </row>
    <row r="20" spans="2:8">
      <c r="B20" s="88"/>
      <c r="C20" s="103"/>
      <c r="D20" s="103"/>
      <c r="E20" s="103"/>
      <c r="F20" s="103"/>
    </row>
    <row r="21" spans="2:8">
      <c r="B21" s="86" t="s">
        <v>10</v>
      </c>
      <c r="C21" s="104">
        <f>1/3</f>
        <v>0.33333333333333331</v>
      </c>
      <c r="D21" s="104">
        <f t="shared" ref="D21:F21" si="0">1/3</f>
        <v>0.33333333333333331</v>
      </c>
      <c r="E21" s="104">
        <f t="shared" si="0"/>
        <v>0.33333333333333331</v>
      </c>
      <c r="F21" s="104">
        <f t="shared" si="0"/>
        <v>0.33333333333333331</v>
      </c>
    </row>
    <row r="22" spans="2:8">
      <c r="B22" s="88"/>
      <c r="C22" s="103"/>
      <c r="D22" s="103"/>
      <c r="E22" s="103"/>
      <c r="F22" s="103"/>
    </row>
    <row r="23" spans="2:8">
      <c r="B23" s="86" t="s">
        <v>11</v>
      </c>
      <c r="C23" s="104">
        <v>0.5</v>
      </c>
      <c r="D23" s="104">
        <v>0.5</v>
      </c>
      <c r="E23" s="104">
        <v>0.5</v>
      </c>
      <c r="F23" s="104">
        <v>0.5</v>
      </c>
    </row>
    <row r="24" spans="2:8">
      <c r="B24" s="20"/>
      <c r="C24" s="103"/>
      <c r="D24" s="103"/>
      <c r="E24" s="103"/>
      <c r="F24" s="103"/>
    </row>
    <row r="25" spans="2:8">
      <c r="B25" s="86" t="s">
        <v>127</v>
      </c>
      <c r="C25" s="89">
        <f>SUM(C46:F46)</f>
        <v>7.3443014492753642</v>
      </c>
      <c r="D25" s="89">
        <f>SUM(C48:F48)</f>
        <v>11.570137971014496</v>
      </c>
      <c r="E25" s="89">
        <f>SUM(C47:F47)</f>
        <v>7.3443014492753642</v>
      </c>
      <c r="F25" s="89">
        <f>SUM(C49:F49)</f>
        <v>11.570137971014496</v>
      </c>
    </row>
    <row r="27" spans="2:8">
      <c r="B27" s="27" t="s">
        <v>56</v>
      </c>
      <c r="C27" s="37"/>
      <c r="D27" s="37"/>
      <c r="E27" s="37"/>
      <c r="F27" s="37"/>
      <c r="G27" s="37"/>
      <c r="H27" s="37"/>
    </row>
    <row r="28" spans="2:8">
      <c r="B28" s="185" t="s">
        <v>69</v>
      </c>
      <c r="C28" s="184" t="s">
        <v>70</v>
      </c>
      <c r="D28" s="184"/>
      <c r="E28" s="184"/>
      <c r="F28" s="184"/>
      <c r="G28" s="184"/>
      <c r="H28" s="184"/>
    </row>
    <row r="29" spans="2:8" ht="38.25">
      <c r="B29" s="190" t="s">
        <v>13</v>
      </c>
      <c r="C29" s="58" t="s">
        <v>71</v>
      </c>
      <c r="D29" s="58" t="s">
        <v>78</v>
      </c>
      <c r="E29" s="58" t="s">
        <v>72</v>
      </c>
      <c r="F29" s="58" t="s">
        <v>73</v>
      </c>
      <c r="G29" s="58" t="s">
        <v>74</v>
      </c>
      <c r="H29" s="58" t="s">
        <v>16</v>
      </c>
    </row>
    <row r="30" spans="2:8" ht="25.5">
      <c r="B30" s="50" t="s">
        <v>65</v>
      </c>
      <c r="C30" s="100">
        <v>480.05000000000007</v>
      </c>
      <c r="D30" s="100">
        <f>C30*$D$34</f>
        <v>369.63850000000008</v>
      </c>
      <c r="E30" s="100">
        <v>0</v>
      </c>
      <c r="F30" s="105"/>
      <c r="G30" s="105"/>
      <c r="H30" s="102">
        <f>Parámetros!$E$9</f>
        <v>360</v>
      </c>
    </row>
    <row r="31" spans="2:8" ht="25.5">
      <c r="B31" s="50" t="s">
        <v>66</v>
      </c>
      <c r="C31" s="100">
        <v>880.05</v>
      </c>
      <c r="D31" s="100">
        <f t="shared" ref="D31:D33" si="1">C31*$D$34</f>
        <v>677.63850000000002</v>
      </c>
      <c r="E31" s="100">
        <v>0</v>
      </c>
      <c r="F31" s="105"/>
      <c r="G31" s="105"/>
      <c r="H31" s="102">
        <f>Parámetros!$E$9</f>
        <v>360</v>
      </c>
    </row>
    <row r="32" spans="2:8" ht="25.5">
      <c r="B32" s="50" t="s">
        <v>67</v>
      </c>
      <c r="C32" s="100">
        <v>480.05000000000007</v>
      </c>
      <c r="D32" s="100">
        <f t="shared" si="1"/>
        <v>369.63850000000008</v>
      </c>
      <c r="E32" s="100">
        <v>0</v>
      </c>
      <c r="F32" s="105"/>
      <c r="G32" s="105"/>
      <c r="H32" s="102">
        <f>Parámetros!$E$9</f>
        <v>360</v>
      </c>
    </row>
    <row r="33" spans="2:8" ht="25.5">
      <c r="B33" s="50" t="s">
        <v>68</v>
      </c>
      <c r="C33" s="100">
        <v>880.05</v>
      </c>
      <c r="D33" s="100">
        <f t="shared" si="1"/>
        <v>677.63850000000002</v>
      </c>
      <c r="E33" s="100">
        <v>0</v>
      </c>
      <c r="F33" s="105"/>
      <c r="G33" s="105"/>
      <c r="H33" s="102">
        <f>Parámetros!$E$9</f>
        <v>360</v>
      </c>
    </row>
    <row r="34" spans="2:8">
      <c r="B34" s="106" t="s">
        <v>108</v>
      </c>
      <c r="C34" s="54">
        <v>1.1499999999999999</v>
      </c>
      <c r="D34" s="54">
        <v>0.77</v>
      </c>
      <c r="E34" s="37"/>
      <c r="F34" s="49">
        <v>0.1</v>
      </c>
      <c r="G34" s="107" t="s">
        <v>88</v>
      </c>
      <c r="H34" s="37"/>
    </row>
    <row r="35" spans="2:8">
      <c r="B35" s="108" t="s">
        <v>107</v>
      </c>
      <c r="C35" s="100">
        <f>AVERAGE(C30:C33)</f>
        <v>680.05</v>
      </c>
      <c r="D35" s="100">
        <f>AVERAGE(D30:D33)</f>
        <v>523.63850000000002</v>
      </c>
      <c r="E35" s="37"/>
      <c r="F35" s="37"/>
      <c r="G35" s="37"/>
      <c r="H35" s="37"/>
    </row>
    <row r="36" spans="2:8" s="2" customFormat="1" ht="12" customHeight="1">
      <c r="B36" s="37"/>
      <c r="C36" s="109"/>
      <c r="D36" s="109"/>
      <c r="E36" s="37"/>
      <c r="F36" s="37"/>
      <c r="G36" s="37"/>
      <c r="H36" s="37"/>
    </row>
    <row r="37" spans="2:8" ht="18" customHeight="1">
      <c r="B37" s="190" t="s">
        <v>69</v>
      </c>
      <c r="C37" s="184" t="s">
        <v>106</v>
      </c>
      <c r="D37" s="184"/>
      <c r="E37" s="184"/>
      <c r="F37" s="194" t="s">
        <v>55</v>
      </c>
      <c r="G37" s="37"/>
      <c r="H37" s="37"/>
    </row>
    <row r="38" spans="2:8" ht="37.5" customHeight="1">
      <c r="B38" s="190" t="s">
        <v>13</v>
      </c>
      <c r="C38" s="58" t="s">
        <v>100</v>
      </c>
      <c r="D38" s="58" t="s">
        <v>20</v>
      </c>
      <c r="E38" s="58" t="s">
        <v>75</v>
      </c>
      <c r="F38" s="194"/>
      <c r="G38" s="37"/>
      <c r="H38" s="37"/>
    </row>
    <row r="39" spans="2:8" ht="25.5">
      <c r="B39" s="50" t="s">
        <v>65</v>
      </c>
      <c r="C39" s="101">
        <f>C9*$C$43/12</f>
        <v>4.8149015000000013</v>
      </c>
      <c r="D39" s="69">
        <f>(C39+C5)*$D$43</f>
        <v>1.0239738970525341</v>
      </c>
      <c r="E39" s="69">
        <v>0</v>
      </c>
      <c r="F39" s="110">
        <v>0.33333333333333331</v>
      </c>
      <c r="G39" s="37"/>
      <c r="H39" s="37"/>
    </row>
    <row r="40" spans="2:8" ht="25.5">
      <c r="B40" s="50" t="s">
        <v>66</v>
      </c>
      <c r="C40" s="101">
        <f>E9*$C$43/12</f>
        <v>8.8269015</v>
      </c>
      <c r="D40" s="69">
        <f>(C40+E5)*$D$43</f>
        <v>1.8771966005646963</v>
      </c>
      <c r="E40" s="69">
        <v>0</v>
      </c>
      <c r="F40" s="110">
        <v>0.33333333333333331</v>
      </c>
      <c r="G40" s="37"/>
      <c r="H40" s="37"/>
    </row>
    <row r="41" spans="2:8" ht="25.5">
      <c r="B41" s="50" t="s">
        <v>67</v>
      </c>
      <c r="C41" s="101">
        <f>D9*$C$43/12</f>
        <v>4.8149015000000013</v>
      </c>
      <c r="D41" s="69">
        <f>(C41+D5)*$D$43</f>
        <v>1.0239738970525341</v>
      </c>
      <c r="E41" s="69">
        <v>0</v>
      </c>
      <c r="F41" s="110">
        <v>0.33333333333333331</v>
      </c>
      <c r="G41" s="37"/>
      <c r="H41" s="37"/>
    </row>
    <row r="42" spans="2:8" ht="25.5">
      <c r="B42" s="50" t="s">
        <v>68</v>
      </c>
      <c r="C42" s="101">
        <f>F9*$C$43/12</f>
        <v>8.8269015</v>
      </c>
      <c r="D42" s="69">
        <f>(C42+F5)*$D$43</f>
        <v>1.8771966005646963</v>
      </c>
      <c r="E42" s="69">
        <v>0</v>
      </c>
      <c r="F42" s="110">
        <v>0.33333333333333331</v>
      </c>
      <c r="G42" s="37"/>
      <c r="H42" s="37"/>
    </row>
    <row r="43" spans="2:8">
      <c r="B43" s="37"/>
      <c r="C43" s="48">
        <v>6.8000000000000005E-2</v>
      </c>
      <c r="D43" s="54">
        <v>0.1</v>
      </c>
      <c r="E43" s="37"/>
      <c r="F43" s="37"/>
      <c r="G43" s="37"/>
      <c r="H43" s="37"/>
    </row>
    <row r="44" spans="2:8" ht="21.75" customHeight="1">
      <c r="B44" s="190" t="s">
        <v>21</v>
      </c>
      <c r="C44" s="195" t="s">
        <v>266</v>
      </c>
      <c r="D44" s="196"/>
      <c r="E44" s="196"/>
      <c r="F44" s="197"/>
      <c r="G44" s="194" t="s">
        <v>26</v>
      </c>
      <c r="H44" s="37"/>
    </row>
    <row r="45" spans="2:8" ht="22.5" customHeight="1">
      <c r="B45" s="190" t="s">
        <v>13</v>
      </c>
      <c r="C45" s="58" t="s">
        <v>22</v>
      </c>
      <c r="D45" s="58" t="s">
        <v>23</v>
      </c>
      <c r="E45" s="58" t="s">
        <v>24</v>
      </c>
      <c r="F45" s="58" t="s">
        <v>25</v>
      </c>
      <c r="G45" s="194"/>
      <c r="H45" s="37"/>
    </row>
    <row r="46" spans="2:8" ht="25.5">
      <c r="B46" s="50" t="s">
        <v>65</v>
      </c>
      <c r="C46" s="60">
        <v>0</v>
      </c>
      <c r="D46" s="69">
        <v>0.64927536231884064</v>
      </c>
      <c r="E46" s="69">
        <v>6.0273623188405807</v>
      </c>
      <c r="F46" s="69">
        <f>(D46+E46)*$F$50</f>
        <v>0.66766376811594219</v>
      </c>
      <c r="G46" s="111">
        <v>1</v>
      </c>
      <c r="H46" s="37"/>
    </row>
    <row r="47" spans="2:8" ht="25.5">
      <c r="B47" s="50" t="s">
        <v>66</v>
      </c>
      <c r="C47" s="60">
        <v>0</v>
      </c>
      <c r="D47" s="69">
        <v>0.64927536231884064</v>
      </c>
      <c r="E47" s="69">
        <v>6.0273623188405807</v>
      </c>
      <c r="F47" s="69">
        <f t="shared" ref="F47:F49" si="2">(D47+E47)*$F$50</f>
        <v>0.66766376811594219</v>
      </c>
      <c r="G47" s="111">
        <v>1</v>
      </c>
      <c r="H47" s="37"/>
    </row>
    <row r="48" spans="2:8" ht="25.5">
      <c r="B48" s="50" t="s">
        <v>67</v>
      </c>
      <c r="C48" s="60">
        <v>0</v>
      </c>
      <c r="D48" s="69">
        <v>0.64927536231884064</v>
      </c>
      <c r="E48" s="69">
        <v>9.8690318840579732</v>
      </c>
      <c r="F48" s="69">
        <f t="shared" si="2"/>
        <v>1.0518307246376815</v>
      </c>
      <c r="G48" s="111">
        <v>1</v>
      </c>
      <c r="H48" s="37"/>
    </row>
    <row r="49" spans="2:8" ht="25.5">
      <c r="B49" s="50" t="s">
        <v>68</v>
      </c>
      <c r="C49" s="60">
        <v>0</v>
      </c>
      <c r="D49" s="69">
        <v>0.64927536231884064</v>
      </c>
      <c r="E49" s="69">
        <v>9.8690318840579732</v>
      </c>
      <c r="F49" s="69">
        <f t="shared" si="2"/>
        <v>1.0518307246376815</v>
      </c>
      <c r="G49" s="111">
        <v>1</v>
      </c>
      <c r="H49" s="37"/>
    </row>
    <row r="50" spans="2:8">
      <c r="B50" s="37"/>
      <c r="C50" s="37"/>
      <c r="D50" s="49">
        <v>1.1499999999999999</v>
      </c>
      <c r="E50" s="49">
        <v>1.1499999999999999</v>
      </c>
      <c r="F50" s="49">
        <v>0.1</v>
      </c>
      <c r="G50" s="37"/>
      <c r="H50" s="37"/>
    </row>
    <row r="51" spans="2:8" s="2" customFormat="1">
      <c r="B51" s="37"/>
      <c r="C51" s="37"/>
      <c r="D51" s="179"/>
      <c r="E51" s="179"/>
      <c r="F51" s="179"/>
      <c r="G51" s="37"/>
      <c r="H51" s="37"/>
    </row>
  </sheetData>
  <mergeCells count="11">
    <mergeCell ref="G44:G45"/>
    <mergeCell ref="C44:F44"/>
    <mergeCell ref="B3:B4"/>
    <mergeCell ref="C3:D3"/>
    <mergeCell ref="E3:F3"/>
    <mergeCell ref="C28:H28"/>
    <mergeCell ref="C37:E37"/>
    <mergeCell ref="F37:F38"/>
    <mergeCell ref="B44:B45"/>
    <mergeCell ref="B28:B29"/>
    <mergeCell ref="B37:B38"/>
  </mergeCells>
  <pageMargins left="0.7" right="0.7" top="0.75" bottom="0.75" header="0.3" footer="0.3"/>
  <pageSetup paperSize="9" orientation="portrait" horizontalDpi="4294967295" verticalDpi="4294967295"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1"/>
  <sheetViews>
    <sheetView zoomScale="90" zoomScaleNormal="90" workbookViewId="0"/>
  </sheetViews>
  <sheetFormatPr baseColWidth="10" defaultRowHeight="15"/>
  <cols>
    <col min="1" max="1" width="5.7109375" customWidth="1"/>
    <col min="2" max="2" width="40" customWidth="1"/>
    <col min="3" max="3" width="15.140625" customWidth="1"/>
    <col min="4" max="4" width="13.7109375" customWidth="1"/>
    <col min="5" max="5" width="15.28515625" customWidth="1"/>
    <col min="6" max="6" width="16.5703125" customWidth="1"/>
    <col min="7" max="7" width="12.140625" customWidth="1"/>
    <col min="8" max="8" width="13.140625" customWidth="1"/>
    <col min="9" max="9" width="11.42578125" hidden="1" customWidth="1"/>
    <col min="10" max="10" width="10.5703125" style="2" customWidth="1"/>
    <col min="11" max="11" width="10.140625" style="2" customWidth="1"/>
    <col min="12" max="12" width="15.42578125" customWidth="1"/>
    <col min="13" max="13" width="18.7109375" customWidth="1"/>
    <col min="15" max="15" width="18.28515625" customWidth="1"/>
  </cols>
  <sheetData>
    <row r="1" spans="1:9" ht="26.25">
      <c r="A1" s="36">
        <v>4</v>
      </c>
      <c r="B1" s="36" t="s">
        <v>105</v>
      </c>
    </row>
    <row r="3" spans="1:9" ht="30" customHeight="1">
      <c r="B3" s="192" t="s">
        <v>0</v>
      </c>
      <c r="C3" s="199" t="s">
        <v>63</v>
      </c>
      <c r="D3" s="200"/>
      <c r="E3" s="199" t="s">
        <v>64</v>
      </c>
      <c r="F3" s="200"/>
    </row>
    <row r="4" spans="1:9" ht="19.5" customHeight="1">
      <c r="B4" s="193"/>
      <c r="C4" s="85" t="s">
        <v>61</v>
      </c>
      <c r="D4" s="85" t="s">
        <v>62</v>
      </c>
      <c r="E4" s="85" t="s">
        <v>61</v>
      </c>
      <c r="F4" s="85" t="s">
        <v>62</v>
      </c>
    </row>
    <row r="5" spans="1:9">
      <c r="B5" s="112"/>
      <c r="C5" s="112"/>
      <c r="D5" s="112"/>
      <c r="E5" s="112"/>
      <c r="F5" s="112"/>
    </row>
    <row r="6" spans="1:9">
      <c r="B6" s="86" t="s">
        <v>139</v>
      </c>
      <c r="C6" s="87">
        <f>C10*($C$14/(1-(1+$C$14)^(-$C$12)))</f>
        <v>115.26890513941561</v>
      </c>
      <c r="D6" s="87">
        <f>D10*($C$14/(1-(1+$C$14)^(-$C$12)))</f>
        <v>108.04747856185777</v>
      </c>
      <c r="E6" s="87">
        <f t="shared" ref="E6:F6" si="0">E10*($C$14/(1-(1+$C$14)^(-$C$12)))</f>
        <v>121.28823461943705</v>
      </c>
      <c r="F6" s="87">
        <f t="shared" si="0"/>
        <v>114.06680804187923</v>
      </c>
    </row>
    <row r="7" spans="1:9">
      <c r="B7" s="113"/>
      <c r="C7" s="87"/>
      <c r="D7" s="87"/>
      <c r="E7" s="87"/>
      <c r="F7" s="87"/>
    </row>
    <row r="8" spans="1:9">
      <c r="B8" s="86" t="s">
        <v>140</v>
      </c>
      <c r="C8" s="89">
        <f>(((C10*($C$14/(1-(1+$C$14)^(-$C$12))))+C16+C20)*C22)+(C18*C24)</f>
        <v>44.486632184591429</v>
      </c>
      <c r="D8" s="89">
        <f>(((D10*($C$14/(1-(1+$C$14)^(-$C$12))))+D16+D20)*D22)+(D18*D24)</f>
        <v>41.699610414797633</v>
      </c>
      <c r="E8" s="89">
        <f t="shared" ref="E8" si="1">(((E10*($C$14/(1-(1+$C$14)^(-$C$12))))+E16+E20)*E22)+(E18*E24)</f>
        <v>46.809719197968612</v>
      </c>
      <c r="F8" s="89">
        <f>(((F10*($C$14/(1-(1+$C$14)^(-$C$12))))+F16+F20)*F22)+(F18*F24)</f>
        <v>44.022697428174808</v>
      </c>
      <c r="H8" s="10"/>
      <c r="I8" s="10">
        <f>+C26</f>
        <v>455.8575431010205</v>
      </c>
    </row>
    <row r="9" spans="1:9">
      <c r="B9" s="113"/>
      <c r="C9" s="112"/>
      <c r="D9" s="112"/>
      <c r="E9" s="112"/>
      <c r="F9" s="112"/>
      <c r="H9" s="10"/>
      <c r="I9" s="10">
        <f>+E26</f>
        <v>486.24804597442187</v>
      </c>
    </row>
    <row r="10" spans="1:9">
      <c r="B10" s="86" t="s">
        <v>129</v>
      </c>
      <c r="C10" s="226">
        <f>SUM(L38)</f>
        <v>15342.892823999999</v>
      </c>
      <c r="D10" s="87">
        <f>SUM(L40)</f>
        <v>14381.683260311964</v>
      </c>
      <c r="E10" s="87">
        <f>SUM(L39)</f>
        <v>16144.096990662398</v>
      </c>
      <c r="F10" s="87">
        <f>SUM(L41)</f>
        <v>15182.887426974365</v>
      </c>
      <c r="H10" s="10"/>
      <c r="I10" s="10">
        <f>+D26</f>
        <v>455.85754310102061</v>
      </c>
    </row>
    <row r="11" spans="1:9">
      <c r="B11" s="113"/>
      <c r="C11" s="112"/>
      <c r="D11" s="112"/>
      <c r="E11" s="112"/>
      <c r="F11" s="112"/>
      <c r="H11" s="10"/>
      <c r="I11" s="10">
        <f>+F26</f>
        <v>486.24804597442193</v>
      </c>
    </row>
    <row r="12" spans="1:9">
      <c r="B12" s="86" t="s">
        <v>47</v>
      </c>
      <c r="C12" s="91">
        <f>Parámetros!$E$6</f>
        <v>240</v>
      </c>
      <c r="D12" s="91">
        <f>Parámetros!$E$6</f>
        <v>240</v>
      </c>
      <c r="E12" s="91">
        <f>Parámetros!$E$6</f>
        <v>240</v>
      </c>
      <c r="F12" s="91">
        <f>Parámetros!$E$6</f>
        <v>240</v>
      </c>
    </row>
    <row r="13" spans="1:9">
      <c r="B13" s="113"/>
      <c r="C13" s="112"/>
      <c r="D13" s="112"/>
      <c r="E13" s="112"/>
      <c r="F13" s="112"/>
    </row>
    <row r="14" spans="1:9">
      <c r="B14" s="86" t="s">
        <v>6</v>
      </c>
      <c r="C14" s="92">
        <f>Parámetros!$I$5</f>
        <v>5.4973670825229082E-3</v>
      </c>
      <c r="D14" s="92">
        <f>Parámetros!$I$5</f>
        <v>5.4973670825229082E-3</v>
      </c>
      <c r="E14" s="92">
        <f>Parámetros!$I$5</f>
        <v>5.4973670825229082E-3</v>
      </c>
      <c r="F14" s="92">
        <f>Parámetros!$I$5</f>
        <v>5.4973670825229082E-3</v>
      </c>
    </row>
    <row r="15" spans="1:9">
      <c r="B15" s="113"/>
      <c r="C15" s="112"/>
      <c r="D15" s="112"/>
      <c r="E15" s="112"/>
      <c r="F15" s="112"/>
    </row>
    <row r="16" spans="1:9">
      <c r="B16" s="86" t="s">
        <v>7</v>
      </c>
      <c r="C16" s="87">
        <f>SUM(C46:E46)</f>
        <v>107.16425578354155</v>
      </c>
      <c r="D16" s="87">
        <f>SUM(C48:E48)</f>
        <v>100.45057351213036</v>
      </c>
      <c r="E16" s="87">
        <f>SUM(C47:E47)</f>
        <v>112.760361370406</v>
      </c>
      <c r="F16" s="87">
        <f>SUM(C49:E49)</f>
        <v>106.04667909899482</v>
      </c>
    </row>
    <row r="17" spans="2:6">
      <c r="B17" s="113"/>
      <c r="C17" s="87"/>
      <c r="D17" s="87"/>
      <c r="E17" s="87"/>
      <c r="F17" s="87"/>
    </row>
    <row r="18" spans="2:6">
      <c r="B18" s="86" t="s">
        <v>8</v>
      </c>
      <c r="C18" s="87">
        <v>0</v>
      </c>
      <c r="D18" s="87">
        <v>0</v>
      </c>
      <c r="E18" s="87">
        <v>0</v>
      </c>
      <c r="F18" s="87">
        <v>0</v>
      </c>
    </row>
    <row r="19" spans="2:6">
      <c r="B19" s="113"/>
      <c r="C19" s="87"/>
      <c r="D19" s="87"/>
      <c r="E19" s="87"/>
      <c r="F19" s="87"/>
    </row>
    <row r="20" spans="2:6">
      <c r="B20" s="86" t="s">
        <v>9</v>
      </c>
      <c r="C20" s="87">
        <v>0</v>
      </c>
      <c r="D20" s="87">
        <v>0</v>
      </c>
      <c r="E20" s="87">
        <v>0</v>
      </c>
      <c r="F20" s="87">
        <v>0</v>
      </c>
    </row>
    <row r="21" spans="2:6">
      <c r="B21" s="113"/>
      <c r="C21" s="112"/>
      <c r="D21" s="112"/>
      <c r="E21" s="112"/>
      <c r="F21" s="112"/>
    </row>
    <row r="22" spans="2:6">
      <c r="B22" s="86" t="s">
        <v>10</v>
      </c>
      <c r="C22" s="104">
        <f>1/5</f>
        <v>0.2</v>
      </c>
      <c r="D22" s="104">
        <f t="shared" ref="D22:F22" si="2">1/5</f>
        <v>0.2</v>
      </c>
      <c r="E22" s="104">
        <f t="shared" si="2"/>
        <v>0.2</v>
      </c>
      <c r="F22" s="104">
        <f t="shared" si="2"/>
        <v>0.2</v>
      </c>
    </row>
    <row r="23" spans="2:6">
      <c r="B23" s="113"/>
      <c r="C23" s="112"/>
      <c r="D23" s="112"/>
      <c r="E23" s="112"/>
      <c r="F23" s="112"/>
    </row>
    <row r="24" spans="2:6">
      <c r="B24" s="86" t="s">
        <v>11</v>
      </c>
      <c r="C24" s="91">
        <v>0.25</v>
      </c>
      <c r="D24" s="91">
        <v>0.25</v>
      </c>
      <c r="E24" s="91">
        <v>0.25</v>
      </c>
      <c r="F24" s="91">
        <v>0.25</v>
      </c>
    </row>
    <row r="25" spans="2:6">
      <c r="B25" s="112"/>
      <c r="C25" s="112"/>
      <c r="D25" s="112"/>
      <c r="E25" s="112"/>
      <c r="F25" s="112"/>
    </row>
    <row r="26" spans="2:6">
      <c r="B26" s="86" t="s">
        <v>127</v>
      </c>
      <c r="C26" s="89">
        <f>SUM(C55:F55)</f>
        <v>455.8575431010205</v>
      </c>
      <c r="D26" s="89">
        <f>SUM(C57:F57)</f>
        <v>455.85754310102061</v>
      </c>
      <c r="E26" s="89">
        <f>SUM(C56:F56)</f>
        <v>486.24804597442187</v>
      </c>
      <c r="F26" s="89">
        <f>SUM(C58:F58)</f>
        <v>486.24804597442193</v>
      </c>
    </row>
    <row r="27" spans="2:6">
      <c r="B27" s="7"/>
      <c r="C27" s="7"/>
      <c r="D27" s="7"/>
      <c r="E27" s="7"/>
      <c r="F27" s="7"/>
    </row>
    <row r="28" spans="2:6" s="2" customFormat="1" ht="21.75" customHeight="1">
      <c r="B28" s="27" t="s">
        <v>121</v>
      </c>
      <c r="C28" s="37"/>
      <c r="D28" s="7"/>
      <c r="E28" s="7"/>
      <c r="F28" s="7"/>
    </row>
    <row r="29" spans="2:6" s="2" customFormat="1" ht="22.5" customHeight="1">
      <c r="B29" s="114" t="s">
        <v>119</v>
      </c>
      <c r="C29" s="180">
        <v>38306</v>
      </c>
      <c r="D29" s="7"/>
      <c r="E29" s="7"/>
      <c r="F29" s="7"/>
    </row>
    <row r="30" spans="2:6" s="2" customFormat="1" ht="22.5" customHeight="1">
      <c r="B30" s="114" t="s">
        <v>120</v>
      </c>
      <c r="C30" s="180">
        <v>1986.39</v>
      </c>
      <c r="D30" s="7"/>
      <c r="E30" s="7"/>
      <c r="F30" s="7"/>
    </row>
    <row r="31" spans="2:6" s="2" customFormat="1" ht="22.5" customHeight="1">
      <c r="B31" s="114" t="s">
        <v>122</v>
      </c>
      <c r="C31" s="180">
        <f>+C29/10+C30</f>
        <v>5816.99</v>
      </c>
      <c r="D31" s="7"/>
      <c r="E31" s="7"/>
      <c r="F31" s="7"/>
    </row>
    <row r="32" spans="2:6" s="2" customFormat="1" ht="22.5" customHeight="1">
      <c r="B32" s="114" t="s">
        <v>123</v>
      </c>
      <c r="C32" s="180">
        <f>+C31*Parámetros!H9</f>
        <v>15342.892823999999</v>
      </c>
      <c r="D32" s="7"/>
      <c r="E32" s="7"/>
      <c r="F32" s="7"/>
    </row>
    <row r="33" spans="2:12" s="2" customFormat="1">
      <c r="B33" s="7"/>
      <c r="C33" s="7"/>
      <c r="D33" s="7"/>
      <c r="E33" s="7"/>
      <c r="F33" s="7"/>
    </row>
    <row r="34" spans="2:12" s="2" customFormat="1"/>
    <row r="35" spans="2:12">
      <c r="B35" s="4" t="s">
        <v>56</v>
      </c>
      <c r="C35" s="2"/>
      <c r="D35" s="2"/>
      <c r="E35" s="2"/>
      <c r="F35" s="2"/>
      <c r="G35" s="2"/>
      <c r="H35" s="2"/>
    </row>
    <row r="36" spans="2:12" ht="15" customHeight="1">
      <c r="B36" s="198" t="s">
        <v>35</v>
      </c>
      <c r="C36" s="197" t="s">
        <v>87</v>
      </c>
      <c r="D36" s="184"/>
      <c r="E36" s="184"/>
      <c r="F36" s="184"/>
      <c r="G36" s="184"/>
      <c r="H36" s="184"/>
      <c r="I36" s="184"/>
      <c r="J36" s="116"/>
      <c r="K36" s="116"/>
      <c r="L36" s="59"/>
    </row>
    <row r="37" spans="2:12" ht="38.25">
      <c r="B37" s="198" t="s">
        <v>13</v>
      </c>
      <c r="C37" s="117" t="s">
        <v>79</v>
      </c>
      <c r="D37" s="118" t="s">
        <v>80</v>
      </c>
      <c r="E37" s="118" t="s">
        <v>81</v>
      </c>
      <c r="F37" s="118" t="s">
        <v>82</v>
      </c>
      <c r="G37" s="118" t="s">
        <v>83</v>
      </c>
      <c r="H37" s="118" t="s">
        <v>74</v>
      </c>
      <c r="I37" s="56" t="s">
        <v>52</v>
      </c>
      <c r="J37" s="56"/>
      <c r="K37" s="56"/>
      <c r="L37" s="64" t="s">
        <v>126</v>
      </c>
    </row>
    <row r="38" spans="2:12" ht="37.5" customHeight="1">
      <c r="B38" s="39" t="s">
        <v>89</v>
      </c>
      <c r="C38" s="29"/>
      <c r="D38" s="29"/>
      <c r="E38" s="29"/>
      <c r="F38" s="30"/>
      <c r="G38" s="29"/>
      <c r="H38" s="31"/>
      <c r="I38" s="6">
        <f>Parámetros!$E$6</f>
        <v>240</v>
      </c>
      <c r="J38" s="115"/>
      <c r="K38" s="115"/>
      <c r="L38" s="168">
        <v>15342.892823999999</v>
      </c>
    </row>
    <row r="39" spans="2:12" ht="39" customHeight="1">
      <c r="B39" s="39" t="s">
        <v>90</v>
      </c>
      <c r="C39" s="29"/>
      <c r="D39" s="29"/>
      <c r="E39" s="29"/>
      <c r="F39" s="30"/>
      <c r="G39" s="29"/>
      <c r="H39" s="31"/>
      <c r="I39" s="6">
        <f>Parámetros!$E$6</f>
        <v>240</v>
      </c>
      <c r="J39" s="115"/>
      <c r="K39" s="115"/>
      <c r="L39" s="168">
        <v>16144.096990662398</v>
      </c>
    </row>
    <row r="40" spans="2:12" ht="31.5" customHeight="1">
      <c r="B40" s="39" t="s">
        <v>91</v>
      </c>
      <c r="C40" s="29"/>
      <c r="D40" s="29"/>
      <c r="E40" s="29"/>
      <c r="F40" s="30"/>
      <c r="G40" s="29"/>
      <c r="H40" s="31"/>
      <c r="I40" s="6">
        <f>Parámetros!$E$6</f>
        <v>240</v>
      </c>
      <c r="J40" s="115"/>
      <c r="K40" s="115"/>
      <c r="L40" s="168">
        <v>14381.683260311964</v>
      </c>
    </row>
    <row r="41" spans="2:12" ht="39" customHeight="1">
      <c r="B41" s="39" t="s">
        <v>92</v>
      </c>
      <c r="C41" s="29"/>
      <c r="D41" s="29"/>
      <c r="E41" s="29"/>
      <c r="F41" s="30"/>
      <c r="G41" s="29"/>
      <c r="H41" s="31"/>
      <c r="I41" s="6">
        <f>Parámetros!$E$6</f>
        <v>240</v>
      </c>
      <c r="J41" s="115"/>
      <c r="K41" s="115"/>
      <c r="L41" s="168">
        <v>15182.887426974365</v>
      </c>
    </row>
    <row r="42" spans="2:12">
      <c r="B42" s="97" t="s">
        <v>108</v>
      </c>
      <c r="C42" s="32"/>
      <c r="D42" s="32"/>
      <c r="E42" s="32"/>
      <c r="F42" s="32"/>
      <c r="G42" s="32"/>
      <c r="H42" s="33"/>
    </row>
    <row r="43" spans="2:12">
      <c r="B43" s="2"/>
      <c r="C43" s="2"/>
      <c r="D43" s="2"/>
      <c r="E43" s="2"/>
      <c r="F43" s="2"/>
      <c r="G43" s="2"/>
      <c r="H43" s="2"/>
    </row>
    <row r="44" spans="2:12" ht="15" customHeight="1">
      <c r="B44" s="198" t="s">
        <v>35</v>
      </c>
      <c r="C44" s="184" t="s">
        <v>106</v>
      </c>
      <c r="D44" s="184"/>
      <c r="E44" s="184"/>
      <c r="F44" s="194" t="s">
        <v>55</v>
      </c>
      <c r="G44" s="2"/>
      <c r="H44" s="2"/>
    </row>
    <row r="45" spans="2:12" ht="35.25" customHeight="1">
      <c r="B45" s="198" t="s">
        <v>13</v>
      </c>
      <c r="C45" s="58" t="s">
        <v>100</v>
      </c>
      <c r="D45" s="58" t="s">
        <v>20</v>
      </c>
      <c r="E45" s="58" t="s">
        <v>75</v>
      </c>
      <c r="F45" s="194"/>
      <c r="G45" s="2"/>
      <c r="H45" s="2"/>
    </row>
    <row r="46" spans="2:12" ht="28.5" customHeight="1">
      <c r="B46" s="39" t="s">
        <v>89</v>
      </c>
      <c r="C46" s="69">
        <f>C10*$C$50/12</f>
        <v>86.94305933599999</v>
      </c>
      <c r="D46" s="69">
        <f>(C46+C6)*$D$50</f>
        <v>20.221196447541558</v>
      </c>
      <c r="E46" s="66">
        <v>0</v>
      </c>
      <c r="F46" s="98">
        <v>0.2</v>
      </c>
      <c r="G46" s="2"/>
      <c r="H46" s="2"/>
    </row>
    <row r="47" spans="2:12" ht="34.5" customHeight="1">
      <c r="B47" s="39" t="s">
        <v>90</v>
      </c>
      <c r="C47" s="69">
        <f>E10*$C$50/12</f>
        <v>91.483216280420265</v>
      </c>
      <c r="D47" s="69">
        <f>(C47+E6)*$D$50</f>
        <v>21.277145089985734</v>
      </c>
      <c r="E47" s="66">
        <v>0</v>
      </c>
      <c r="F47" s="98">
        <v>0.2</v>
      </c>
      <c r="G47" s="2"/>
      <c r="H47" s="2"/>
    </row>
    <row r="48" spans="2:12" ht="30" customHeight="1">
      <c r="B48" s="39" t="s">
        <v>91</v>
      </c>
      <c r="C48" s="69">
        <f>D10*$C$50/12</f>
        <v>81.496205141767803</v>
      </c>
      <c r="D48" s="69">
        <f>(C48+D6)*$D$50</f>
        <v>18.954368370362555</v>
      </c>
      <c r="E48" s="66">
        <v>0</v>
      </c>
      <c r="F48" s="98">
        <v>0.2</v>
      </c>
      <c r="G48" s="2"/>
      <c r="H48" s="2"/>
    </row>
    <row r="49" spans="2:8" ht="31.5" customHeight="1">
      <c r="B49" s="39" t="s">
        <v>92</v>
      </c>
      <c r="C49" s="69">
        <f>F10*$C$50/12</f>
        <v>86.036362086188078</v>
      </c>
      <c r="D49" s="69">
        <f>(C49+F6)*$D$50</f>
        <v>20.01031701280673</v>
      </c>
      <c r="E49" s="66">
        <v>0</v>
      </c>
      <c r="F49" s="98">
        <v>0.2</v>
      </c>
      <c r="G49" s="2"/>
      <c r="H49" s="2"/>
    </row>
    <row r="50" spans="2:8">
      <c r="B50" s="97" t="s">
        <v>108</v>
      </c>
      <c r="C50" s="169">
        <v>6.8000000000000005E-2</v>
      </c>
      <c r="D50" s="49">
        <v>0.1</v>
      </c>
      <c r="E50" s="7"/>
      <c r="F50" s="7"/>
      <c r="G50" s="2"/>
      <c r="H50" s="2"/>
    </row>
    <row r="51" spans="2:8" s="2" customFormat="1"/>
    <row r="52" spans="2:8" s="2" customFormat="1"/>
    <row r="53" spans="2:8">
      <c r="B53" s="198" t="s">
        <v>35</v>
      </c>
      <c r="C53" s="184" t="s">
        <v>266</v>
      </c>
      <c r="D53" s="184"/>
      <c r="E53" s="184"/>
      <c r="F53" s="184"/>
      <c r="G53" s="184"/>
      <c r="H53" s="2"/>
    </row>
    <row r="54" spans="2:8" ht="46.5" customHeight="1">
      <c r="B54" s="198" t="s">
        <v>13</v>
      </c>
      <c r="C54" s="58" t="s">
        <v>114</v>
      </c>
      <c r="D54" s="58" t="s">
        <v>84</v>
      </c>
      <c r="E54" s="58" t="s">
        <v>85</v>
      </c>
      <c r="F54" s="58" t="s">
        <v>86</v>
      </c>
      <c r="G54" s="58" t="s">
        <v>26</v>
      </c>
      <c r="H54" s="2"/>
    </row>
    <row r="55" spans="2:8" ht="36.75" customHeight="1">
      <c r="B55" s="39" t="s">
        <v>89</v>
      </c>
      <c r="C55" s="170">
        <v>414.41594827365498</v>
      </c>
      <c r="D55" s="105"/>
      <c r="E55" s="105"/>
      <c r="F55" s="100">
        <f>(C55+E55)*$F$59</f>
        <v>41.441594827365499</v>
      </c>
      <c r="G55" s="99">
        <v>1</v>
      </c>
      <c r="H55" s="2"/>
    </row>
    <row r="56" spans="2:8" ht="36" customHeight="1">
      <c r="B56" s="39" t="s">
        <v>90</v>
      </c>
      <c r="C56" s="170">
        <v>442.04367815856534</v>
      </c>
      <c r="D56" s="105"/>
      <c r="E56" s="105"/>
      <c r="F56" s="100">
        <f t="shared" ref="F56:F58" si="3">(C56+E56)*$F$59</f>
        <v>44.204367815856536</v>
      </c>
      <c r="G56" s="99">
        <v>1</v>
      </c>
      <c r="H56" s="2"/>
    </row>
    <row r="57" spans="2:8" ht="37.5" customHeight="1">
      <c r="B57" s="39" t="s">
        <v>91</v>
      </c>
      <c r="C57" s="170">
        <v>414.41594827365509</v>
      </c>
      <c r="D57" s="105"/>
      <c r="E57" s="105"/>
      <c r="F57" s="100">
        <f t="shared" si="3"/>
        <v>41.441594827365513</v>
      </c>
      <c r="G57" s="99">
        <v>1</v>
      </c>
      <c r="H57" s="2"/>
    </row>
    <row r="58" spans="2:8" ht="34.5" customHeight="1">
      <c r="B58" s="39" t="s">
        <v>92</v>
      </c>
      <c r="C58" s="170">
        <v>442.0436781585654</v>
      </c>
      <c r="D58" s="105"/>
      <c r="E58" s="105"/>
      <c r="F58" s="100">
        <f t="shared" si="3"/>
        <v>44.204367815856543</v>
      </c>
      <c r="G58" s="99">
        <v>1</v>
      </c>
      <c r="H58" s="2"/>
    </row>
    <row r="59" spans="2:8">
      <c r="B59" s="97" t="s">
        <v>108</v>
      </c>
      <c r="C59" s="49">
        <v>0.2</v>
      </c>
      <c r="D59" s="49">
        <v>0.1</v>
      </c>
      <c r="E59" s="49">
        <v>1.1499999999999999</v>
      </c>
      <c r="F59" s="49">
        <v>0.1</v>
      </c>
      <c r="G59" s="7"/>
      <c r="H59" s="2"/>
    </row>
    <row r="60" spans="2:8">
      <c r="C60" s="2"/>
      <c r="D60" s="2"/>
      <c r="E60" s="2"/>
      <c r="F60" s="2"/>
      <c r="G60" s="2"/>
      <c r="H60" s="2"/>
    </row>
    <row r="61" spans="2:8" s="2" customFormat="1"/>
  </sheetData>
  <mergeCells count="10">
    <mergeCell ref="B3:B4"/>
    <mergeCell ref="C3:D3"/>
    <mergeCell ref="E3:F3"/>
    <mergeCell ref="B44:B45"/>
    <mergeCell ref="C44:E44"/>
    <mergeCell ref="F44:F45"/>
    <mergeCell ref="C36:I36"/>
    <mergeCell ref="B36:B37"/>
    <mergeCell ref="B53:B54"/>
    <mergeCell ref="C53:G53"/>
  </mergeCells>
  <pageMargins left="0.7" right="0.7" top="0.75" bottom="0.75" header="0.3" footer="0.3"/>
  <pageSetup paperSize="9" orientation="portrait" horizontalDpi="4294967295"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7"/>
  <sheetViews>
    <sheetView workbookViewId="0"/>
  </sheetViews>
  <sheetFormatPr baseColWidth="10" defaultRowHeight="15"/>
  <cols>
    <col min="1" max="1" width="5" customWidth="1"/>
    <col min="2" max="2" width="27.85546875" customWidth="1"/>
    <col min="3" max="3" width="15.7109375" customWidth="1"/>
    <col min="7" max="7" width="29.5703125" customWidth="1"/>
    <col min="8" max="8" width="18.85546875" customWidth="1"/>
    <col min="9" max="9" width="19.140625" customWidth="1"/>
    <col min="11" max="11" width="11.42578125" style="2"/>
    <col min="12" max="12" width="37.7109375" customWidth="1"/>
    <col min="14" max="14" width="35.85546875" customWidth="1"/>
  </cols>
  <sheetData>
    <row r="1" spans="2:14" ht="27" thickBot="1">
      <c r="B1" s="36" t="s">
        <v>267</v>
      </c>
    </row>
    <row r="2" spans="2:14">
      <c r="G2" s="119" t="s">
        <v>40</v>
      </c>
      <c r="H2" s="120" t="s">
        <v>41</v>
      </c>
      <c r="I2" s="121" t="s">
        <v>43</v>
      </c>
      <c r="J2" s="64" t="s">
        <v>118</v>
      </c>
      <c r="K2" s="7"/>
      <c r="L2" s="130" t="s">
        <v>93</v>
      </c>
      <c r="M2" s="203" t="s">
        <v>95</v>
      </c>
      <c r="N2" s="203" t="s">
        <v>96</v>
      </c>
    </row>
    <row r="3" spans="2:14" ht="15" customHeight="1" thickBot="1">
      <c r="B3" s="201" t="s">
        <v>27</v>
      </c>
      <c r="C3" s="201"/>
      <c r="D3" s="202" t="s">
        <v>28</v>
      </c>
      <c r="E3" s="202"/>
      <c r="G3" s="122"/>
      <c r="H3" s="123" t="s">
        <v>42</v>
      </c>
      <c r="I3" s="124" t="s">
        <v>42</v>
      </c>
      <c r="J3" s="125">
        <v>0.37</v>
      </c>
      <c r="K3" s="7"/>
      <c r="L3" s="131" t="s">
        <v>94</v>
      </c>
      <c r="M3" s="204"/>
      <c r="N3" s="204"/>
    </row>
    <row r="4" spans="2:14" ht="24.75" customHeight="1" thickBot="1">
      <c r="B4" s="165" t="s">
        <v>30</v>
      </c>
      <c r="C4" s="165" t="s">
        <v>29</v>
      </c>
      <c r="D4" s="165" t="s">
        <v>31</v>
      </c>
      <c r="E4" s="165" t="s">
        <v>32</v>
      </c>
      <c r="G4" s="126" t="s">
        <v>247</v>
      </c>
      <c r="H4" s="127">
        <v>6.4899999999999999E-2</v>
      </c>
      <c r="I4" s="127">
        <v>6.8000000000000005E-2</v>
      </c>
      <c r="J4" s="7"/>
      <c r="K4" s="7"/>
      <c r="L4" s="132" t="s">
        <v>97</v>
      </c>
      <c r="M4" s="164">
        <v>6.8000000000000005E-2</v>
      </c>
      <c r="N4" s="133" t="s">
        <v>115</v>
      </c>
    </row>
    <row r="5" spans="2:14" ht="26.25" thickBot="1">
      <c r="B5" s="166" t="s">
        <v>34</v>
      </c>
      <c r="C5" s="166" t="s">
        <v>33</v>
      </c>
      <c r="D5" s="167">
        <v>20</v>
      </c>
      <c r="E5" s="167">
        <v>240</v>
      </c>
      <c r="G5" s="128" t="s">
        <v>248</v>
      </c>
      <c r="H5" s="129">
        <f>(1+H4)^(1/12)-1</f>
        <v>5.2538280408596094E-3</v>
      </c>
      <c r="I5" s="162">
        <f>(1+I4)^(1/12)-1</f>
        <v>5.4973670825229082E-3</v>
      </c>
      <c r="J5" s="7"/>
      <c r="K5" s="7"/>
      <c r="L5" s="134" t="s">
        <v>98</v>
      </c>
      <c r="M5" s="164">
        <v>0.1</v>
      </c>
      <c r="N5" s="135" t="s">
        <v>99</v>
      </c>
    </row>
    <row r="6" spans="2:14">
      <c r="B6" s="166" t="s">
        <v>35</v>
      </c>
      <c r="C6" s="166" t="s">
        <v>33</v>
      </c>
      <c r="D6" s="167">
        <v>20</v>
      </c>
      <c r="E6" s="167">
        <v>240</v>
      </c>
      <c r="G6" s="7" t="s">
        <v>44</v>
      </c>
      <c r="H6" s="7"/>
      <c r="I6" s="7"/>
      <c r="J6" s="7"/>
      <c r="K6" s="7"/>
      <c r="L6" s="2"/>
      <c r="M6" s="2"/>
      <c r="N6" s="2"/>
    </row>
    <row r="7" spans="2:14" ht="15.75" thickBot="1">
      <c r="B7" s="166" t="s">
        <v>37</v>
      </c>
      <c r="C7" s="166" t="s">
        <v>36</v>
      </c>
      <c r="D7" s="167">
        <v>10</v>
      </c>
      <c r="E7" s="167">
        <v>120</v>
      </c>
      <c r="G7" s="7"/>
      <c r="H7" s="7"/>
      <c r="I7" s="7"/>
      <c r="J7" s="7"/>
      <c r="K7" s="7"/>
      <c r="L7" s="2"/>
      <c r="M7" s="2"/>
      <c r="N7" s="2"/>
    </row>
    <row r="8" spans="2:14" ht="15.75" thickBot="1">
      <c r="B8" s="166" t="s">
        <v>38</v>
      </c>
      <c r="C8" s="166" t="s">
        <v>36</v>
      </c>
      <c r="D8" s="167">
        <v>10</v>
      </c>
      <c r="E8" s="167">
        <v>120</v>
      </c>
      <c r="G8" s="119" t="s">
        <v>124</v>
      </c>
      <c r="H8" s="119">
        <v>2012</v>
      </c>
      <c r="I8" s="7"/>
      <c r="J8" s="7"/>
      <c r="K8" s="7"/>
    </row>
    <row r="9" spans="2:14" ht="15.75" thickBot="1">
      <c r="B9" s="166" t="s">
        <v>77</v>
      </c>
      <c r="C9" s="166" t="s">
        <v>39</v>
      </c>
      <c r="D9" s="167">
        <v>30</v>
      </c>
      <c r="E9" s="167">
        <v>360</v>
      </c>
      <c r="G9" s="163" t="s">
        <v>246</v>
      </c>
      <c r="H9" s="154">
        <v>2.6375999999999999</v>
      </c>
      <c r="I9" s="7"/>
      <c r="J9" s="7"/>
      <c r="K9" s="7"/>
    </row>
    <row r="10" spans="2:14">
      <c r="G10" s="7" t="s">
        <v>125</v>
      </c>
      <c r="H10" s="7"/>
      <c r="I10" s="7"/>
      <c r="J10" s="7"/>
      <c r="K10" s="7"/>
    </row>
    <row r="11" spans="2:14">
      <c r="G11" s="1"/>
      <c r="H11" s="1"/>
    </row>
    <row r="12" spans="2:14">
      <c r="B12" s="2"/>
      <c r="C12" s="2"/>
    </row>
    <row r="13" spans="2:14">
      <c r="B13" s="2"/>
      <c r="C13" s="2"/>
    </row>
    <row r="14" spans="2:14">
      <c r="B14" s="2"/>
      <c r="C14" s="2"/>
    </row>
    <row r="15" spans="2:14">
      <c r="B15" s="2"/>
      <c r="C15" s="2"/>
    </row>
    <row r="16" spans="2:14">
      <c r="B16" s="2"/>
      <c r="C16" s="2"/>
    </row>
    <row r="17" spans="2:3">
      <c r="B17" s="2"/>
      <c r="C17" s="2"/>
    </row>
  </sheetData>
  <mergeCells count="4">
    <mergeCell ref="B3:C3"/>
    <mergeCell ref="D3:E3"/>
    <mergeCell ref="M2:M3"/>
    <mergeCell ref="N2:N3"/>
  </mergeCells>
  <pageMargins left="0.7" right="0.7" top="0.75" bottom="0.75" header="0.3" footer="0.3"/>
  <pageSetup orientation="portrait"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47"/>
  <sheetViews>
    <sheetView workbookViewId="0"/>
  </sheetViews>
  <sheetFormatPr baseColWidth="10" defaultRowHeight="15"/>
  <cols>
    <col min="1" max="1" width="4.7109375" style="2" customWidth="1"/>
    <col min="2" max="2" width="19.7109375" style="2" customWidth="1"/>
    <col min="3" max="3" width="18.42578125" style="2" customWidth="1"/>
    <col min="4" max="4" width="19.42578125" style="2" customWidth="1"/>
    <col min="5" max="5" width="52" style="2" customWidth="1"/>
    <col min="6" max="6" width="16.5703125" style="2" customWidth="1"/>
    <col min="7" max="7" width="15.42578125" style="2" customWidth="1"/>
    <col min="8" max="16384" width="11.42578125" style="2"/>
  </cols>
  <sheetData>
    <row r="1" spans="2:7" ht="26.25">
      <c r="B1" s="36" t="s">
        <v>268</v>
      </c>
    </row>
    <row r="2" spans="2:7">
      <c r="B2" s="3" t="s">
        <v>213</v>
      </c>
    </row>
    <row r="3" spans="2:7">
      <c r="B3" s="4" t="s">
        <v>245</v>
      </c>
    </row>
    <row r="4" spans="2:7" ht="54.75" customHeight="1">
      <c r="F4" s="209" t="s">
        <v>214</v>
      </c>
      <c r="G4" s="209"/>
    </row>
    <row r="5" spans="2:7" ht="32.25" customHeight="1">
      <c r="B5" s="181" t="s">
        <v>215</v>
      </c>
      <c r="C5" s="181" t="s">
        <v>216</v>
      </c>
      <c r="D5" s="181" t="s">
        <v>217</v>
      </c>
      <c r="E5" s="181" t="s">
        <v>219</v>
      </c>
      <c r="F5" s="182" t="s">
        <v>218</v>
      </c>
      <c r="G5" s="182" t="s">
        <v>255</v>
      </c>
    </row>
    <row r="6" spans="2:7" ht="21.75" customHeight="1">
      <c r="B6" s="210" t="s">
        <v>220</v>
      </c>
      <c r="C6" s="211" t="s">
        <v>221</v>
      </c>
      <c r="D6" s="156" t="s">
        <v>57</v>
      </c>
      <c r="E6" s="207" t="s">
        <v>222</v>
      </c>
      <c r="F6" s="157">
        <f>'Inversión energía'!H45</f>
        <v>23367.898748669308</v>
      </c>
      <c r="G6" s="158">
        <f>'Inversión energía'!J45</f>
        <v>260.86956521739131</v>
      </c>
    </row>
    <row r="7" spans="2:7" ht="21" customHeight="1">
      <c r="B7" s="205"/>
      <c r="C7" s="206"/>
      <c r="D7" s="159" t="s">
        <v>223</v>
      </c>
      <c r="E7" s="208"/>
      <c r="F7" s="157">
        <f>'Inversión energía'!H46</f>
        <v>8586.2210448693095</v>
      </c>
      <c r="G7" s="158">
        <f>'Inversión energía'!J46</f>
        <v>260.86956521739131</v>
      </c>
    </row>
    <row r="8" spans="2:7" ht="21.75" customHeight="1">
      <c r="B8" s="205"/>
      <c r="C8" s="206"/>
      <c r="D8" s="159" t="s">
        <v>58</v>
      </c>
      <c r="E8" s="208"/>
      <c r="F8" s="157">
        <f>'Inversión energía'!H47</f>
        <v>15570.58998966931</v>
      </c>
      <c r="G8" s="158">
        <f>'Inversión energía'!J47</f>
        <v>260.86956521739131</v>
      </c>
    </row>
    <row r="9" spans="2:7">
      <c r="B9" s="139"/>
      <c r="C9" s="139"/>
      <c r="D9" s="34"/>
      <c r="E9" s="139"/>
      <c r="F9" s="35"/>
      <c r="G9" s="146"/>
    </row>
    <row r="10" spans="2:7" ht="23.25" customHeight="1">
      <c r="B10" s="205" t="s">
        <v>224</v>
      </c>
      <c r="C10" s="206" t="s">
        <v>225</v>
      </c>
      <c r="D10" s="159" t="s">
        <v>57</v>
      </c>
      <c r="E10" s="207" t="s">
        <v>226</v>
      </c>
      <c r="F10" s="160">
        <f>'Inversión energía'!H89</f>
        <v>14002.973384959998</v>
      </c>
      <c r="G10" s="161">
        <f>'Inversión energía'!J89</f>
        <v>260.86956521739131</v>
      </c>
    </row>
    <row r="11" spans="2:7" ht="22.5" customHeight="1">
      <c r="B11" s="205"/>
      <c r="C11" s="206"/>
      <c r="D11" s="159" t="s">
        <v>223</v>
      </c>
      <c r="E11" s="208"/>
      <c r="F11" s="160">
        <f>'Inversión energía'!H90</f>
        <v>5164.1348841599993</v>
      </c>
      <c r="G11" s="161">
        <f>'Inversión energía'!J90</f>
        <v>260.86956521739131</v>
      </c>
    </row>
    <row r="12" spans="2:7" ht="23.25" customHeight="1">
      <c r="B12" s="205"/>
      <c r="C12" s="206"/>
      <c r="D12" s="159" t="s">
        <v>58</v>
      </c>
      <c r="E12" s="208"/>
      <c r="F12" s="160">
        <f>'Inversión energía'!H91</f>
        <v>13247.390663359998</v>
      </c>
      <c r="G12" s="161">
        <f>'Inversión energía'!J91</f>
        <v>260.86956521739131</v>
      </c>
    </row>
    <row r="13" spans="2:7">
      <c r="B13" s="139"/>
      <c r="C13" s="139"/>
      <c r="D13" s="139"/>
      <c r="E13" s="139"/>
      <c r="F13" s="35"/>
      <c r="G13" s="146"/>
    </row>
    <row r="14" spans="2:7" ht="28.5" customHeight="1">
      <c r="B14" s="205" t="s">
        <v>227</v>
      </c>
      <c r="C14" s="206" t="s">
        <v>228</v>
      </c>
      <c r="D14" s="159" t="s">
        <v>57</v>
      </c>
      <c r="E14" s="207" t="s">
        <v>229</v>
      </c>
      <c r="F14" s="160">
        <f>'Inversión energía'!H133</f>
        <v>18671.154186719999</v>
      </c>
      <c r="G14" s="161">
        <f>'Inversión energía'!J133</f>
        <v>260.86956521739131</v>
      </c>
    </row>
    <row r="15" spans="2:7" ht="27.75" customHeight="1">
      <c r="B15" s="205"/>
      <c r="C15" s="206"/>
      <c r="D15" s="159" t="s">
        <v>223</v>
      </c>
      <c r="E15" s="208"/>
      <c r="F15" s="160">
        <f>'Inversión energía'!H134</f>
        <v>9095.7034627199992</v>
      </c>
      <c r="G15" s="161">
        <f>'Inversión energía'!J134</f>
        <v>260.86956521739131</v>
      </c>
    </row>
    <row r="16" spans="2:7" ht="26.25" customHeight="1">
      <c r="B16" s="205"/>
      <c r="C16" s="206"/>
      <c r="D16" s="159" t="s">
        <v>58</v>
      </c>
      <c r="E16" s="208"/>
      <c r="F16" s="160">
        <f>'Inversión energía'!H135</f>
        <v>16170.870280319999</v>
      </c>
      <c r="G16" s="161">
        <f>'Inversión energía'!J135</f>
        <v>260.86956521739131</v>
      </c>
    </row>
    <row r="17" spans="2:8">
      <c r="B17" s="7"/>
      <c r="C17" s="7"/>
      <c r="D17" s="7"/>
      <c r="E17" s="7"/>
    </row>
    <row r="18" spans="2:8">
      <c r="B18" s="1" t="s">
        <v>259</v>
      </c>
      <c r="C18" s="7"/>
      <c r="D18" s="7"/>
      <c r="E18" s="7"/>
    </row>
    <row r="19" spans="2:8">
      <c r="B19" s="1" t="s">
        <v>260</v>
      </c>
      <c r="C19" s="7"/>
      <c r="D19" s="7"/>
      <c r="E19" s="7"/>
    </row>
    <row r="20" spans="2:8">
      <c r="B20" s="7" t="s">
        <v>206</v>
      </c>
      <c r="C20" s="7"/>
      <c r="D20" s="7"/>
      <c r="E20" s="7"/>
    </row>
    <row r="21" spans="2:8">
      <c r="B21" s="8" t="s">
        <v>207</v>
      </c>
      <c r="C21" s="7" t="s">
        <v>208</v>
      </c>
      <c r="D21" s="7"/>
      <c r="E21" s="7"/>
    </row>
    <row r="22" spans="2:8">
      <c r="B22" s="8" t="s">
        <v>209</v>
      </c>
      <c r="C22" s="7" t="s">
        <v>210</v>
      </c>
      <c r="D22" s="7"/>
      <c r="E22" s="7"/>
    </row>
    <row r="23" spans="2:8">
      <c r="B23" s="8" t="s">
        <v>211</v>
      </c>
      <c r="C23" s="7" t="s">
        <v>212</v>
      </c>
      <c r="D23" s="7"/>
      <c r="E23" s="7"/>
    </row>
    <row r="24" spans="2:8">
      <c r="B24" s="7"/>
      <c r="C24" s="7"/>
      <c r="D24" s="7"/>
      <c r="E24" s="7"/>
    </row>
    <row r="25" spans="2:8">
      <c r="B25" s="7"/>
      <c r="C25" s="7"/>
      <c r="D25" s="7"/>
      <c r="E25" s="7"/>
    </row>
    <row r="27" spans="2:8">
      <c r="B27" s="183" t="s">
        <v>263</v>
      </c>
      <c r="C27" s="59"/>
      <c r="D27" s="59"/>
      <c r="E27" s="7"/>
      <c r="F27" s="7"/>
    </row>
    <row r="28" spans="2:8">
      <c r="B28" s="7"/>
      <c r="C28" s="7"/>
      <c r="D28" s="7"/>
      <c r="E28" s="7"/>
      <c r="F28" s="7"/>
    </row>
    <row r="29" spans="2:8">
      <c r="B29" s="206" t="s">
        <v>230</v>
      </c>
      <c r="C29" s="212" t="s">
        <v>231</v>
      </c>
      <c r="D29" s="213" t="s">
        <v>232</v>
      </c>
      <c r="E29" s="214" t="s">
        <v>262</v>
      </c>
      <c r="F29" s="215"/>
      <c r="G29" s="215"/>
      <c r="H29" s="216"/>
    </row>
    <row r="30" spans="2:8">
      <c r="B30" s="206"/>
      <c r="C30" s="212"/>
      <c r="D30" s="213"/>
      <c r="E30" s="217"/>
      <c r="F30" s="218"/>
      <c r="G30" s="218"/>
      <c r="H30" s="219"/>
    </row>
    <row r="31" spans="2:8">
      <c r="B31" s="206"/>
      <c r="C31" s="212"/>
      <c r="D31" s="213"/>
      <c r="E31" s="220"/>
      <c r="F31" s="221"/>
      <c r="G31" s="221"/>
      <c r="H31" s="222"/>
    </row>
    <row r="32" spans="2:8">
      <c r="B32" s="206"/>
      <c r="C32" s="212" t="s">
        <v>233</v>
      </c>
      <c r="D32" s="213" t="s">
        <v>234</v>
      </c>
      <c r="E32" s="223" t="s">
        <v>261</v>
      </c>
      <c r="F32" s="223"/>
      <c r="G32" s="223"/>
      <c r="H32" s="223"/>
    </row>
    <row r="33" spans="2:8">
      <c r="B33" s="206"/>
      <c r="C33" s="212"/>
      <c r="D33" s="213"/>
      <c r="E33" s="223"/>
      <c r="F33" s="223"/>
      <c r="G33" s="223"/>
      <c r="H33" s="223"/>
    </row>
    <row r="34" spans="2:8">
      <c r="B34" s="206"/>
      <c r="C34" s="212"/>
      <c r="D34" s="213"/>
      <c r="E34" s="223"/>
      <c r="F34" s="223"/>
      <c r="G34" s="223"/>
      <c r="H34" s="223"/>
    </row>
    <row r="35" spans="2:8">
      <c r="B35" s="206"/>
      <c r="C35" s="212"/>
      <c r="D35" s="213"/>
      <c r="E35" s="223"/>
      <c r="F35" s="223"/>
      <c r="G35" s="223"/>
      <c r="H35" s="223"/>
    </row>
    <row r="36" spans="2:8">
      <c r="B36" s="139"/>
      <c r="C36" s="38"/>
      <c r="D36" s="38"/>
      <c r="E36" s="38"/>
      <c r="F36" s="38"/>
      <c r="G36" s="38"/>
      <c r="H36" s="38"/>
    </row>
    <row r="37" spans="2:8">
      <c r="B37" s="206" t="s">
        <v>198</v>
      </c>
      <c r="C37" s="212" t="s">
        <v>235</v>
      </c>
      <c r="D37" s="213" t="s">
        <v>236</v>
      </c>
      <c r="E37" s="223" t="s">
        <v>237</v>
      </c>
      <c r="F37" s="223"/>
      <c r="G37" s="223"/>
      <c r="H37" s="223"/>
    </row>
    <row r="38" spans="2:8">
      <c r="B38" s="206"/>
      <c r="C38" s="212"/>
      <c r="D38" s="213"/>
      <c r="E38" s="223"/>
      <c r="F38" s="223"/>
      <c r="G38" s="223"/>
      <c r="H38" s="223"/>
    </row>
    <row r="39" spans="2:8">
      <c r="B39" s="206"/>
      <c r="C39" s="212"/>
      <c r="D39" s="213"/>
      <c r="E39" s="223"/>
      <c r="F39" s="223"/>
      <c r="G39" s="223"/>
      <c r="H39" s="223"/>
    </row>
    <row r="40" spans="2:8">
      <c r="B40" s="206"/>
      <c r="C40" s="212"/>
      <c r="D40" s="213"/>
      <c r="E40" s="223"/>
      <c r="F40" s="223"/>
      <c r="G40" s="223"/>
      <c r="H40" s="223"/>
    </row>
    <row r="41" spans="2:8">
      <c r="B41" s="206"/>
      <c r="C41" s="212" t="s">
        <v>238</v>
      </c>
      <c r="D41" s="213" t="s">
        <v>239</v>
      </c>
      <c r="E41" s="213" t="s">
        <v>240</v>
      </c>
      <c r="F41" s="213"/>
      <c r="G41" s="213"/>
      <c r="H41" s="213"/>
    </row>
    <row r="42" spans="2:8">
      <c r="B42" s="206"/>
      <c r="C42" s="212"/>
      <c r="D42" s="213"/>
      <c r="E42" s="213"/>
      <c r="F42" s="213"/>
      <c r="G42" s="213"/>
      <c r="H42" s="213"/>
    </row>
    <row r="43" spans="2:8">
      <c r="B43" s="206"/>
      <c r="C43" s="212"/>
      <c r="D43" s="213"/>
      <c r="E43" s="213"/>
      <c r="F43" s="213"/>
      <c r="G43" s="213"/>
      <c r="H43" s="213"/>
    </row>
    <row r="44" spans="2:8">
      <c r="B44" s="139"/>
      <c r="C44" s="38"/>
      <c r="D44" s="38"/>
      <c r="E44" s="38"/>
      <c r="F44" s="38"/>
      <c r="G44" s="38"/>
      <c r="H44" s="38"/>
    </row>
    <row r="45" spans="2:8">
      <c r="B45" s="206" t="s">
        <v>203</v>
      </c>
      <c r="C45" s="212" t="s">
        <v>241</v>
      </c>
      <c r="D45" s="213" t="s">
        <v>227</v>
      </c>
      <c r="E45" s="213" t="s">
        <v>242</v>
      </c>
      <c r="F45" s="213"/>
      <c r="G45" s="213"/>
      <c r="H45" s="213"/>
    </row>
    <row r="46" spans="2:8">
      <c r="B46" s="206"/>
      <c r="C46" s="212"/>
      <c r="D46" s="213"/>
      <c r="E46" s="213"/>
      <c r="F46" s="213"/>
      <c r="G46" s="213"/>
      <c r="H46" s="213"/>
    </row>
    <row r="47" spans="2:8">
      <c r="B47" s="206"/>
      <c r="C47" s="212"/>
      <c r="D47" s="213"/>
      <c r="E47" s="213"/>
      <c r="F47" s="213"/>
      <c r="G47" s="213"/>
      <c r="H47" s="213"/>
    </row>
  </sheetData>
  <mergeCells count="28">
    <mergeCell ref="B45:B47"/>
    <mergeCell ref="C45:C47"/>
    <mergeCell ref="D45:D47"/>
    <mergeCell ref="E45:H47"/>
    <mergeCell ref="B37:B43"/>
    <mergeCell ref="C37:C40"/>
    <mergeCell ref="D37:D40"/>
    <mergeCell ref="E37:H40"/>
    <mergeCell ref="C41:C43"/>
    <mergeCell ref="D41:D43"/>
    <mergeCell ref="E41:H43"/>
    <mergeCell ref="B14:B16"/>
    <mergeCell ref="C14:C16"/>
    <mergeCell ref="E14:E16"/>
    <mergeCell ref="B29:B35"/>
    <mergeCell ref="C29:C31"/>
    <mergeCell ref="D29:D31"/>
    <mergeCell ref="E29:H31"/>
    <mergeCell ref="C32:C35"/>
    <mergeCell ref="D32:D35"/>
    <mergeCell ref="E32:H35"/>
    <mergeCell ref="B10:B12"/>
    <mergeCell ref="C10:C12"/>
    <mergeCell ref="E10:E12"/>
    <mergeCell ref="F4:G4"/>
    <mergeCell ref="B6:B8"/>
    <mergeCell ref="C6:C8"/>
    <mergeCell ref="E6:E8"/>
  </mergeCells>
  <pageMargins left="0.25" right="0.25"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44"/>
  <sheetViews>
    <sheetView workbookViewId="0"/>
  </sheetViews>
  <sheetFormatPr baseColWidth="10" defaultRowHeight="15"/>
  <cols>
    <col min="1" max="1" width="4" style="2" customWidth="1"/>
    <col min="2" max="2" width="35.85546875" style="2" customWidth="1"/>
    <col min="3" max="3" width="13.42578125" style="2" customWidth="1"/>
    <col min="4" max="4" width="12.140625" style="2" customWidth="1"/>
    <col min="5" max="8" width="11.42578125" style="2"/>
    <col min="9" max="9" width="18.140625" style="2" customWidth="1"/>
    <col min="10" max="16384" width="11.42578125" style="2"/>
  </cols>
  <sheetData>
    <row r="1" spans="1:10">
      <c r="A1" s="7"/>
      <c r="B1" s="7"/>
      <c r="C1" s="4" t="s">
        <v>257</v>
      </c>
      <c r="D1" s="7"/>
      <c r="E1" s="7"/>
      <c r="F1" s="7"/>
      <c r="G1" s="7"/>
      <c r="H1" s="7"/>
      <c r="I1" s="7"/>
      <c r="J1" s="7"/>
    </row>
    <row r="2" spans="1:10">
      <c r="A2" s="7"/>
      <c r="B2" s="7"/>
      <c r="C2" s="4" t="s">
        <v>258</v>
      </c>
      <c r="D2" s="7"/>
      <c r="E2" s="7"/>
      <c r="F2" s="7"/>
      <c r="G2" s="7"/>
      <c r="H2" s="7"/>
      <c r="I2" s="7"/>
      <c r="J2" s="7"/>
    </row>
    <row r="3" spans="1:10">
      <c r="A3" s="138" t="s">
        <v>167</v>
      </c>
      <c r="B3" s="28" t="s">
        <v>252</v>
      </c>
      <c r="C3" s="224" t="s">
        <v>168</v>
      </c>
      <c r="D3" s="224"/>
      <c r="E3" s="224"/>
      <c r="F3" s="224"/>
      <c r="G3" s="224"/>
      <c r="H3" s="224"/>
      <c r="I3" s="7"/>
      <c r="J3" s="7"/>
    </row>
    <row r="4" spans="1:10">
      <c r="A4" s="38"/>
      <c r="B4" s="141" t="s">
        <v>169</v>
      </c>
      <c r="C4" s="38">
        <v>800</v>
      </c>
      <c r="D4" s="38" t="s">
        <v>170</v>
      </c>
      <c r="F4" s="38"/>
      <c r="G4" s="38"/>
      <c r="H4" s="38"/>
      <c r="I4" s="38"/>
      <c r="J4" s="38"/>
    </row>
    <row r="5" spans="1:10">
      <c r="A5" s="38"/>
      <c r="B5" s="142" t="s">
        <v>171</v>
      </c>
      <c r="C5" s="143">
        <v>612</v>
      </c>
      <c r="D5" s="143" t="s">
        <v>170</v>
      </c>
      <c r="F5" s="38"/>
      <c r="G5" s="38"/>
      <c r="H5" s="38"/>
      <c r="I5" s="38"/>
      <c r="J5" s="38"/>
    </row>
    <row r="6" spans="1:10">
      <c r="A6" s="38"/>
      <c r="B6" s="38"/>
      <c r="C6" s="38"/>
      <c r="D6" s="38"/>
      <c r="E6" s="38"/>
      <c r="F6" s="144" t="s">
        <v>172</v>
      </c>
      <c r="G6" s="38"/>
      <c r="H6" s="38"/>
      <c r="I6" s="38"/>
      <c r="J6" s="38"/>
    </row>
    <row r="7" spans="1:10">
      <c r="A7" s="38"/>
      <c r="B7" s="38"/>
      <c r="C7" s="38"/>
      <c r="D7" s="38"/>
      <c r="E7" s="38"/>
      <c r="F7" s="145">
        <f>F10+F14+F18+F25+F28+F35+F41</f>
        <v>2894139.27</v>
      </c>
      <c r="G7" s="38" t="s">
        <v>256</v>
      </c>
      <c r="H7" s="38"/>
      <c r="I7" s="38"/>
      <c r="J7" s="38"/>
    </row>
    <row r="8" spans="1:10">
      <c r="A8" s="38"/>
      <c r="B8" s="144" t="s">
        <v>22</v>
      </c>
      <c r="C8" s="38"/>
      <c r="D8" s="38"/>
      <c r="E8" s="38"/>
      <c r="F8" s="38"/>
      <c r="G8" s="146" t="s">
        <v>170</v>
      </c>
      <c r="H8" s="38"/>
      <c r="I8" s="38"/>
      <c r="J8" s="38"/>
    </row>
    <row r="9" spans="1:10">
      <c r="A9" s="143">
        <v>1</v>
      </c>
      <c r="B9" s="143" t="s">
        <v>173</v>
      </c>
      <c r="C9" s="144" t="s">
        <v>174</v>
      </c>
      <c r="D9" s="144" t="s">
        <v>177</v>
      </c>
      <c r="E9" s="144" t="s">
        <v>178</v>
      </c>
      <c r="F9" s="144" t="s">
        <v>175</v>
      </c>
      <c r="G9" s="144" t="s">
        <v>176</v>
      </c>
      <c r="H9" s="144"/>
      <c r="I9" s="38"/>
      <c r="J9" s="38"/>
    </row>
    <row r="10" spans="1:10">
      <c r="A10" s="38"/>
      <c r="B10" s="146" t="s">
        <v>179</v>
      </c>
      <c r="C10" s="147">
        <f>'Detalle Ed.Principal'!C7</f>
        <v>397543.24</v>
      </c>
      <c r="D10" s="147">
        <f>'Detalle Ed.Principal'!C6</f>
        <v>26461.72</v>
      </c>
      <c r="E10" s="147">
        <f>'Detalle Ed.Principal'!C8</f>
        <v>166425.60000000001</v>
      </c>
      <c r="F10" s="148">
        <f>SUM(C10:E10)</f>
        <v>590430.55999999994</v>
      </c>
      <c r="G10" s="150">
        <f>F10/$C$4</f>
        <v>738.03819999999996</v>
      </c>
      <c r="H10" s="146"/>
      <c r="I10" s="38"/>
      <c r="J10" s="38"/>
    </row>
    <row r="11" spans="1:10">
      <c r="A11" s="38"/>
      <c r="B11" s="146"/>
      <c r="C11" s="38"/>
      <c r="D11" s="38"/>
      <c r="E11" s="38"/>
      <c r="F11" s="38"/>
      <c r="G11" s="150"/>
      <c r="H11" s="38"/>
      <c r="I11" s="38"/>
      <c r="J11" s="38"/>
    </row>
    <row r="12" spans="1:10">
      <c r="A12" s="38"/>
      <c r="B12" s="38"/>
      <c r="C12" s="38"/>
      <c r="D12" s="38"/>
      <c r="E12" s="38"/>
      <c r="F12" s="38"/>
      <c r="G12" s="38"/>
      <c r="H12" s="38"/>
      <c r="I12" s="38"/>
      <c r="J12" s="38"/>
    </row>
    <row r="13" spans="1:10">
      <c r="A13" s="143">
        <v>2</v>
      </c>
      <c r="B13" s="143" t="s">
        <v>152</v>
      </c>
      <c r="C13" s="38"/>
      <c r="D13" s="38"/>
      <c r="E13" s="38"/>
      <c r="F13" s="144" t="s">
        <v>175</v>
      </c>
      <c r="G13" s="144" t="s">
        <v>176</v>
      </c>
      <c r="H13" s="144"/>
      <c r="I13" s="38"/>
      <c r="J13" s="38"/>
    </row>
    <row r="14" spans="1:10">
      <c r="A14" s="38"/>
      <c r="B14" s="146" t="s">
        <v>179</v>
      </c>
      <c r="C14" s="38"/>
      <c r="D14" s="38"/>
      <c r="E14" s="38"/>
      <c r="F14" s="148">
        <f>'Detalle Ed.Principal'!C13</f>
        <v>600763.6</v>
      </c>
      <c r="G14" s="150">
        <f>F14/$C$4</f>
        <v>750.95449999999994</v>
      </c>
      <c r="H14" s="146"/>
      <c r="I14" s="38"/>
      <c r="J14" s="38"/>
    </row>
    <row r="15" spans="1:10">
      <c r="A15" s="38"/>
      <c r="B15" s="38"/>
      <c r="C15" s="38"/>
      <c r="D15" s="38"/>
      <c r="E15" s="38"/>
      <c r="F15" s="38"/>
      <c r="G15" s="38"/>
      <c r="H15" s="38"/>
      <c r="I15" s="38"/>
      <c r="J15" s="38"/>
    </row>
    <row r="16" spans="1:10">
      <c r="A16" s="38"/>
      <c r="B16" s="38"/>
      <c r="C16" s="38"/>
      <c r="D16" s="38"/>
      <c r="E16" s="38"/>
      <c r="F16" s="38"/>
      <c r="G16" s="38"/>
      <c r="H16" s="38"/>
      <c r="I16" s="38"/>
      <c r="J16" s="38"/>
    </row>
    <row r="17" spans="1:10">
      <c r="A17" s="143">
        <v>3</v>
      </c>
      <c r="B17" s="143" t="s">
        <v>180</v>
      </c>
      <c r="C17" s="38"/>
      <c r="D17" s="38"/>
      <c r="E17" s="38"/>
      <c r="F17" s="144" t="s">
        <v>175</v>
      </c>
      <c r="G17" s="144" t="s">
        <v>176</v>
      </c>
      <c r="H17" s="144"/>
      <c r="I17" s="38"/>
      <c r="J17" s="38"/>
    </row>
    <row r="18" spans="1:10">
      <c r="A18" s="38"/>
      <c r="B18" s="146" t="s">
        <v>179</v>
      </c>
      <c r="C18" s="38"/>
      <c r="D18" s="38"/>
      <c r="E18" s="38"/>
      <c r="F18" s="148">
        <f>'Detalle Ed.Principal'!C15</f>
        <v>235671.13</v>
      </c>
      <c r="G18" s="150">
        <f>F18/$C$4</f>
        <v>294.58891249999999</v>
      </c>
      <c r="H18" s="146"/>
      <c r="I18" s="38"/>
      <c r="J18" s="38"/>
    </row>
    <row r="19" spans="1:10">
      <c r="A19" s="38"/>
      <c r="B19" s="38"/>
      <c r="C19" s="38"/>
      <c r="D19" s="38"/>
      <c r="E19" s="38"/>
      <c r="F19" s="38"/>
      <c r="G19" s="38"/>
      <c r="H19" s="38"/>
      <c r="I19" s="38"/>
      <c r="J19" s="38"/>
    </row>
    <row r="20" spans="1:10">
      <c r="A20" s="38"/>
      <c r="B20" s="38"/>
      <c r="C20" s="38"/>
      <c r="D20" s="38"/>
      <c r="E20" s="38"/>
      <c r="F20" s="38"/>
      <c r="G20" s="38"/>
      <c r="H20" s="38"/>
      <c r="I20" s="38"/>
      <c r="J20" s="38"/>
    </row>
    <row r="21" spans="1:10">
      <c r="A21" s="143">
        <v>4</v>
      </c>
      <c r="B21" s="143" t="s">
        <v>181</v>
      </c>
      <c r="C21" s="38"/>
      <c r="D21" s="38"/>
      <c r="E21" s="38"/>
      <c r="F21" s="38"/>
      <c r="G21" s="38"/>
      <c r="H21" s="38"/>
      <c r="I21" s="38"/>
      <c r="J21" s="38"/>
    </row>
    <row r="22" spans="1:10">
      <c r="A22" s="38"/>
      <c r="B22" s="141" t="s">
        <v>169</v>
      </c>
      <c r="C22" s="38">
        <v>150</v>
      </c>
      <c r="D22" s="38" t="s">
        <v>182</v>
      </c>
      <c r="F22" s="38"/>
      <c r="G22" s="38"/>
      <c r="H22" s="38"/>
      <c r="I22" s="38"/>
      <c r="J22" s="38"/>
    </row>
    <row r="23" spans="1:10">
      <c r="A23" s="38"/>
      <c r="B23" s="142" t="s">
        <v>171</v>
      </c>
      <c r="C23" s="143">
        <v>406</v>
      </c>
      <c r="D23" s="143" t="s">
        <v>170</v>
      </c>
      <c r="F23" s="38"/>
      <c r="G23" s="38"/>
      <c r="H23" s="38"/>
      <c r="I23" s="38"/>
      <c r="J23" s="38"/>
    </row>
    <row r="24" spans="1:10">
      <c r="A24" s="38"/>
      <c r="B24" s="38"/>
      <c r="C24" s="38"/>
      <c r="D24" s="38"/>
      <c r="E24" s="38"/>
      <c r="F24" s="144" t="s">
        <v>175</v>
      </c>
      <c r="G24" s="144" t="s">
        <v>176</v>
      </c>
      <c r="H24" s="144"/>
      <c r="I24" s="38"/>
      <c r="J24" s="38"/>
    </row>
    <row r="25" spans="1:10">
      <c r="A25" s="38"/>
      <c r="B25" s="38"/>
      <c r="C25" s="38"/>
      <c r="D25" s="38"/>
      <c r="E25" s="38"/>
      <c r="F25" s="148">
        <f>'Detalle Ed.Principal'!C21</f>
        <v>585278.18000000005</v>
      </c>
      <c r="G25" s="150">
        <f>F25/$C$23</f>
        <v>1441.5718719211825</v>
      </c>
      <c r="H25" s="146"/>
      <c r="I25" s="38"/>
      <c r="J25" s="38"/>
    </row>
    <row r="26" spans="1:10">
      <c r="A26" s="38"/>
      <c r="B26" s="38"/>
      <c r="C26" s="38"/>
      <c r="D26" s="38"/>
      <c r="E26" s="38"/>
      <c r="F26" s="38"/>
      <c r="G26" s="38"/>
      <c r="H26" s="38"/>
      <c r="I26" s="38"/>
      <c r="J26" s="38"/>
    </row>
    <row r="27" spans="1:10">
      <c r="A27" s="143">
        <v>5</v>
      </c>
      <c r="B27" s="143" t="s">
        <v>183</v>
      </c>
      <c r="C27" s="143"/>
      <c r="D27" s="38"/>
      <c r="E27" s="38"/>
      <c r="F27" s="144" t="s">
        <v>175</v>
      </c>
      <c r="G27" s="144" t="s">
        <v>176</v>
      </c>
      <c r="H27" s="144"/>
      <c r="I27" s="38"/>
      <c r="J27" s="38"/>
    </row>
    <row r="28" spans="1:10">
      <c r="A28" s="38"/>
      <c r="B28" s="38"/>
      <c r="C28" s="38"/>
      <c r="D28" s="38"/>
      <c r="E28" s="38"/>
      <c r="F28" s="148">
        <f>'Detalle Ed.Principal'!C25</f>
        <v>24129.88</v>
      </c>
      <c r="G28" s="150">
        <f>F28/C4</f>
        <v>30.16235</v>
      </c>
      <c r="H28" s="146"/>
      <c r="I28" s="38"/>
      <c r="J28" s="38"/>
    </row>
    <row r="29" spans="1:10">
      <c r="A29" s="38"/>
      <c r="B29" s="38"/>
      <c r="C29" s="38"/>
      <c r="D29" s="38"/>
      <c r="E29" s="38"/>
      <c r="F29" s="38"/>
      <c r="G29" s="38"/>
      <c r="H29" s="38"/>
      <c r="I29" s="38"/>
      <c r="J29" s="38"/>
    </row>
    <row r="30" spans="1:10">
      <c r="A30" s="38"/>
      <c r="B30" s="143" t="s">
        <v>184</v>
      </c>
      <c r="C30" s="143"/>
      <c r="D30" s="38"/>
      <c r="E30" s="38"/>
      <c r="F30" s="38"/>
      <c r="G30" s="38"/>
      <c r="H30" s="38"/>
      <c r="I30" s="38"/>
      <c r="J30" s="38"/>
    </row>
    <row r="31" spans="1:10">
      <c r="A31" s="38"/>
      <c r="B31" s="141" t="s">
        <v>185</v>
      </c>
      <c r="C31" s="38">
        <v>120</v>
      </c>
      <c r="D31" s="38" t="s">
        <v>170</v>
      </c>
      <c r="F31" s="38"/>
      <c r="G31" s="38"/>
      <c r="H31" s="38"/>
      <c r="I31" s="38"/>
      <c r="J31" s="38"/>
    </row>
    <row r="32" spans="1:10">
      <c r="A32" s="38"/>
      <c r="B32" s="142" t="s">
        <v>186</v>
      </c>
      <c r="C32" s="143">
        <v>96</v>
      </c>
      <c r="D32" s="143" t="s">
        <v>170</v>
      </c>
      <c r="F32" s="38"/>
      <c r="G32" s="38"/>
      <c r="H32" s="38"/>
      <c r="I32" s="38"/>
      <c r="J32" s="38"/>
    </row>
    <row r="33" spans="1:10">
      <c r="A33" s="38"/>
      <c r="B33" s="38"/>
      <c r="C33" s="38"/>
      <c r="D33" s="38"/>
      <c r="E33" s="38"/>
      <c r="F33" s="38"/>
      <c r="G33" s="38"/>
      <c r="H33" s="38"/>
      <c r="I33" s="38"/>
      <c r="J33" s="38"/>
    </row>
    <row r="34" spans="1:10">
      <c r="A34" s="38"/>
      <c r="B34" s="38"/>
      <c r="C34" s="38"/>
      <c r="D34" s="144" t="s">
        <v>187</v>
      </c>
      <c r="E34" s="144" t="s">
        <v>188</v>
      </c>
      <c r="F34" s="144" t="s">
        <v>175</v>
      </c>
      <c r="G34" s="144" t="s">
        <v>176</v>
      </c>
      <c r="H34" s="144"/>
      <c r="I34" s="38"/>
      <c r="J34" s="38"/>
    </row>
    <row r="35" spans="1:10">
      <c r="A35" s="38"/>
      <c r="B35" s="38"/>
      <c r="C35" s="38"/>
      <c r="D35" s="147">
        <f>'Detalle Ed.Principal'!C18</f>
        <v>505723.85</v>
      </c>
      <c r="E35" s="147">
        <f>'Detalle Ed.Principal'!C19</f>
        <v>166781.96</v>
      </c>
      <c r="F35" s="148">
        <f>D35+E35</f>
        <v>672505.80999999994</v>
      </c>
      <c r="G35" s="150">
        <f>F35/$C$31</f>
        <v>5604.2150833333326</v>
      </c>
      <c r="H35" s="146"/>
      <c r="I35" s="38"/>
      <c r="J35" s="38"/>
    </row>
    <row r="36" spans="1:10">
      <c r="A36" s="38"/>
      <c r="B36" s="38"/>
      <c r="C36" s="38"/>
      <c r="D36" s="38"/>
      <c r="E36" s="38"/>
      <c r="F36" s="38"/>
      <c r="G36" s="38"/>
      <c r="H36" s="38"/>
      <c r="I36" s="38"/>
      <c r="J36" s="38"/>
    </row>
    <row r="37" spans="1:10">
      <c r="A37" s="38"/>
      <c r="B37" s="143" t="s">
        <v>189</v>
      </c>
      <c r="C37" s="143"/>
      <c r="D37" s="38"/>
      <c r="E37" s="38"/>
      <c r="F37" s="38"/>
      <c r="G37" s="38"/>
      <c r="H37" s="38"/>
      <c r="I37" s="38"/>
      <c r="J37" s="38"/>
    </row>
    <row r="38" spans="1:10">
      <c r="A38" s="38"/>
      <c r="B38" s="141" t="s">
        <v>190</v>
      </c>
      <c r="C38" s="38">
        <v>70</v>
      </c>
      <c r="D38" s="38" t="s">
        <v>170</v>
      </c>
      <c r="F38" s="38"/>
      <c r="G38" s="38"/>
      <c r="H38" s="38"/>
      <c r="I38" s="38"/>
      <c r="J38" s="38"/>
    </row>
    <row r="39" spans="1:10">
      <c r="A39" s="38"/>
      <c r="B39" s="142" t="s">
        <v>171</v>
      </c>
      <c r="C39" s="143">
        <v>56</v>
      </c>
      <c r="D39" s="143" t="s">
        <v>170</v>
      </c>
      <c r="F39" s="38"/>
      <c r="G39" s="38"/>
      <c r="H39" s="38"/>
      <c r="I39" s="38"/>
      <c r="J39" s="38"/>
    </row>
    <row r="40" spans="1:10">
      <c r="A40" s="38"/>
      <c r="B40" s="38"/>
      <c r="C40" s="38"/>
      <c r="D40" s="38"/>
      <c r="E40" s="38"/>
      <c r="F40" s="144" t="s">
        <v>175</v>
      </c>
      <c r="G40" s="144" t="s">
        <v>176</v>
      </c>
      <c r="H40" s="144"/>
      <c r="I40" s="38"/>
      <c r="J40" s="38"/>
    </row>
    <row r="41" spans="1:10">
      <c r="A41" s="38"/>
      <c r="B41" s="38"/>
      <c r="C41" s="38"/>
      <c r="D41" s="38"/>
      <c r="E41" s="38"/>
      <c r="F41" s="148">
        <f>'Detalle Ed.Principal'!C23</f>
        <v>185360.11</v>
      </c>
      <c r="G41" s="150">
        <f>F41/$C$38</f>
        <v>2648.0015714285714</v>
      </c>
      <c r="H41" s="146"/>
      <c r="I41" s="38"/>
      <c r="J41" s="38"/>
    </row>
    <row r="42" spans="1:10">
      <c r="A42" s="38"/>
      <c r="B42" s="38"/>
      <c r="C42" s="38"/>
      <c r="D42" s="38"/>
      <c r="E42" s="38"/>
      <c r="F42" s="38"/>
      <c r="G42" s="38"/>
      <c r="H42" s="38"/>
      <c r="I42" s="38"/>
      <c r="J42" s="38"/>
    </row>
    <row r="43" spans="1:10">
      <c r="A43" s="38"/>
      <c r="B43" s="38"/>
      <c r="C43" s="146" t="s">
        <v>179</v>
      </c>
      <c r="D43" s="146" t="s">
        <v>191</v>
      </c>
      <c r="E43" s="146" t="s">
        <v>191</v>
      </c>
      <c r="F43" s="38"/>
      <c r="G43" s="146" t="s">
        <v>179</v>
      </c>
      <c r="H43" s="146" t="s">
        <v>191</v>
      </c>
      <c r="I43" s="38"/>
      <c r="J43" s="38"/>
    </row>
    <row r="44" spans="1:10">
      <c r="A44" s="38"/>
      <c r="B44" s="143" t="s">
        <v>192</v>
      </c>
      <c r="C44" s="152" t="s">
        <v>250</v>
      </c>
      <c r="D44" s="38"/>
      <c r="E44" s="152" t="s">
        <v>251</v>
      </c>
      <c r="F44" s="38"/>
      <c r="G44" s="144" t="s">
        <v>176</v>
      </c>
      <c r="H44" s="144" t="s">
        <v>176</v>
      </c>
      <c r="I44" s="144" t="s">
        <v>250</v>
      </c>
      <c r="J44" s="152" t="s">
        <v>251</v>
      </c>
    </row>
    <row r="45" spans="1:10">
      <c r="A45" s="38"/>
      <c r="B45" s="38" t="s">
        <v>193</v>
      </c>
      <c r="C45" s="147">
        <v>1200</v>
      </c>
      <c r="D45" s="147">
        <f>C45*$C$144</f>
        <v>3204</v>
      </c>
      <c r="E45" s="140">
        <f>Energía!$L$42</f>
        <v>260.86956521739131</v>
      </c>
      <c r="F45" s="38"/>
      <c r="G45" s="149">
        <f>G46+G35</f>
        <v>8859.530917754515</v>
      </c>
      <c r="H45" s="140">
        <f>G45*$C$143</f>
        <v>23367.898748669308</v>
      </c>
      <c r="I45" s="146">
        <v>0</v>
      </c>
      <c r="J45" s="140">
        <f>Energía!$L$42</f>
        <v>260.86956521739131</v>
      </c>
    </row>
    <row r="46" spans="1:10">
      <c r="A46" s="38"/>
      <c r="B46" s="38" t="s">
        <v>194</v>
      </c>
      <c r="C46" s="147">
        <v>900</v>
      </c>
      <c r="D46" s="147">
        <f>C46*$C$144</f>
        <v>2403</v>
      </c>
      <c r="E46" s="140">
        <f>Energía!$D$42</f>
        <v>260.86956521739131</v>
      </c>
      <c r="F46" s="38"/>
      <c r="G46" s="145">
        <f>G10+G14+G18+G25+G28</f>
        <v>3255.315834421182</v>
      </c>
      <c r="H46" s="140">
        <f>G46*$C$143</f>
        <v>8586.2210448693095</v>
      </c>
      <c r="I46" s="146">
        <v>0</v>
      </c>
      <c r="J46" s="140">
        <f>Energía!$D$42</f>
        <v>260.86956521739131</v>
      </c>
    </row>
    <row r="47" spans="1:10">
      <c r="A47" s="38"/>
      <c r="B47" s="38" t="s">
        <v>195</v>
      </c>
      <c r="C47" s="147">
        <v>3000</v>
      </c>
      <c r="D47" s="147">
        <f>C47*$C$144</f>
        <v>8010</v>
      </c>
      <c r="E47" s="140">
        <f>Energía!$T$42</f>
        <v>260.86956521739131</v>
      </c>
      <c r="F47" s="38"/>
      <c r="G47" s="149">
        <f>G46+G41</f>
        <v>5903.3174058497534</v>
      </c>
      <c r="H47" s="140">
        <f>G47*$C$143</f>
        <v>15570.58998966931</v>
      </c>
      <c r="I47" s="146">
        <v>0</v>
      </c>
      <c r="J47" s="140">
        <f>Energía!$T$42</f>
        <v>260.86956521739131</v>
      </c>
    </row>
    <row r="48" spans="1:10">
      <c r="A48" s="38"/>
      <c r="B48" s="38" t="s">
        <v>196</v>
      </c>
      <c r="C48" s="38"/>
      <c r="D48" s="38"/>
      <c r="E48" s="38"/>
      <c r="F48" s="38"/>
      <c r="G48" s="145"/>
      <c r="H48" s="145"/>
      <c r="I48" s="38"/>
      <c r="J48" s="38"/>
    </row>
    <row r="49" spans="1:14">
      <c r="A49" s="7"/>
      <c r="B49" s="7" t="s">
        <v>249</v>
      </c>
      <c r="C49" s="7"/>
      <c r="D49" s="7"/>
      <c r="E49" s="7"/>
      <c r="F49" s="7"/>
      <c r="G49" s="137"/>
      <c r="H49" s="7"/>
      <c r="I49" s="7"/>
      <c r="J49" s="7"/>
    </row>
    <row r="50" spans="1:14">
      <c r="A50" s="7"/>
      <c r="B50" s="7"/>
      <c r="C50" s="7"/>
      <c r="D50" s="7"/>
      <c r="E50" s="7"/>
      <c r="F50" s="7"/>
      <c r="G50" s="137"/>
      <c r="H50" s="7"/>
      <c r="I50" s="7"/>
      <c r="J50" s="7"/>
    </row>
    <row r="51" spans="1:14">
      <c r="A51" s="138" t="s">
        <v>197</v>
      </c>
      <c r="B51" s="28" t="s">
        <v>253</v>
      </c>
      <c r="C51" s="224" t="s">
        <v>168</v>
      </c>
      <c r="D51" s="224"/>
      <c r="E51" s="224"/>
      <c r="F51" s="224"/>
      <c r="G51" s="224"/>
      <c r="H51" s="224"/>
      <c r="I51" s="7"/>
      <c r="J51" s="7"/>
    </row>
    <row r="52" spans="1:14">
      <c r="A52" s="7"/>
      <c r="B52" s="8" t="s">
        <v>169</v>
      </c>
      <c r="C52" s="7">
        <v>250</v>
      </c>
      <c r="D52" s="7" t="s">
        <v>170</v>
      </c>
      <c r="E52" s="7"/>
      <c r="F52" s="7"/>
      <c r="G52" s="7"/>
      <c r="H52" s="7"/>
      <c r="I52" s="7"/>
      <c r="J52" s="7"/>
    </row>
    <row r="53" spans="1:14">
      <c r="A53" s="38"/>
      <c r="B53" s="142" t="s">
        <v>171</v>
      </c>
      <c r="C53" s="143">
        <v>190</v>
      </c>
      <c r="D53" s="143" t="s">
        <v>170</v>
      </c>
      <c r="E53" s="38"/>
      <c r="F53" s="38"/>
      <c r="G53" s="38"/>
      <c r="H53" s="38"/>
      <c r="I53" s="38"/>
      <c r="J53" s="38"/>
      <c r="K53" s="35"/>
      <c r="L53" s="35"/>
      <c r="M53" s="35"/>
      <c r="N53" s="35"/>
    </row>
    <row r="54" spans="1:14">
      <c r="A54" s="38"/>
      <c r="B54" s="38"/>
      <c r="C54" s="38"/>
      <c r="D54" s="38"/>
      <c r="E54" s="38"/>
      <c r="F54" s="144" t="s">
        <v>172</v>
      </c>
      <c r="G54" s="38"/>
      <c r="H54" s="38"/>
      <c r="I54" s="38"/>
      <c r="J54" s="38"/>
      <c r="K54" s="35"/>
      <c r="L54" s="35"/>
      <c r="M54" s="35"/>
      <c r="N54" s="35"/>
    </row>
    <row r="55" spans="1:14">
      <c r="A55" s="38"/>
      <c r="B55" s="38"/>
      <c r="C55" s="38"/>
      <c r="D55" s="38"/>
      <c r="E55" s="38"/>
      <c r="F55" s="145">
        <f>F58+F62+F69+F72+F79+F85</f>
        <v>592557.7699999999</v>
      </c>
      <c r="G55" s="38" t="s">
        <v>256</v>
      </c>
      <c r="H55" s="38"/>
      <c r="I55" s="38"/>
      <c r="J55" s="38"/>
      <c r="K55" s="35"/>
      <c r="L55" s="35"/>
      <c r="M55" s="35"/>
      <c r="N55" s="35"/>
    </row>
    <row r="56" spans="1:14">
      <c r="A56" s="38"/>
      <c r="B56" s="144" t="s">
        <v>22</v>
      </c>
      <c r="C56" s="38"/>
      <c r="D56" s="38"/>
      <c r="E56" s="38"/>
      <c r="F56" s="38"/>
      <c r="G56" s="146" t="s">
        <v>170</v>
      </c>
      <c r="H56" s="38"/>
      <c r="I56" s="38"/>
      <c r="J56" s="38"/>
      <c r="K56" s="35"/>
      <c r="L56" s="35"/>
      <c r="M56" s="35"/>
      <c r="N56" s="35"/>
    </row>
    <row r="57" spans="1:14">
      <c r="A57" s="143">
        <v>1</v>
      </c>
      <c r="B57" s="143" t="s">
        <v>199</v>
      </c>
      <c r="C57" s="144" t="s">
        <v>174</v>
      </c>
      <c r="D57" s="144" t="s">
        <v>177</v>
      </c>
      <c r="E57" s="144" t="s">
        <v>178</v>
      </c>
      <c r="F57" s="144" t="s">
        <v>175</v>
      </c>
      <c r="G57" s="144" t="s">
        <v>176</v>
      </c>
      <c r="H57" s="144"/>
      <c r="I57" s="38"/>
      <c r="J57" s="38"/>
      <c r="K57" s="35"/>
      <c r="L57" s="35"/>
      <c r="M57" s="35"/>
      <c r="N57" s="35"/>
    </row>
    <row r="58" spans="1:14">
      <c r="A58" s="38"/>
      <c r="B58" s="146" t="s">
        <v>179</v>
      </c>
      <c r="C58" s="147">
        <f>'Detalle Ed.URA'!$C$7</f>
        <v>60035.3</v>
      </c>
      <c r="D58" s="147">
        <f>'Detalle Ed.URA'!$C$6</f>
        <v>8066.23</v>
      </c>
      <c r="E58" s="147">
        <f>'Detalle Ed.URA'!$C$8</f>
        <v>30980.44</v>
      </c>
      <c r="F58" s="148">
        <f>SUM(C58:E58)</f>
        <v>99081.97</v>
      </c>
      <c r="G58" s="150">
        <f>F58/C52</f>
        <v>396.32787999999999</v>
      </c>
      <c r="H58" s="146"/>
      <c r="I58" s="38"/>
      <c r="J58" s="38"/>
      <c r="K58" s="35"/>
      <c r="L58" s="35"/>
      <c r="M58" s="35"/>
      <c r="N58" s="35"/>
    </row>
    <row r="59" spans="1:14">
      <c r="A59" s="38"/>
      <c r="B59" s="146"/>
      <c r="C59" s="38"/>
      <c r="D59" s="38"/>
      <c r="E59" s="38"/>
      <c r="F59" s="38"/>
      <c r="G59" s="38"/>
      <c r="H59" s="38"/>
      <c r="I59" s="38"/>
      <c r="J59" s="38"/>
      <c r="K59" s="35"/>
      <c r="L59" s="35"/>
      <c r="M59" s="35"/>
      <c r="N59" s="35"/>
    </row>
    <row r="60" spans="1:14">
      <c r="A60" s="38"/>
      <c r="B60" s="38"/>
      <c r="C60" s="38"/>
      <c r="D60" s="38"/>
      <c r="E60" s="38"/>
      <c r="F60" s="38"/>
      <c r="G60" s="38"/>
      <c r="H60" s="38"/>
      <c r="I60" s="38"/>
      <c r="J60" s="38"/>
      <c r="K60" s="35"/>
      <c r="L60" s="35"/>
      <c r="M60" s="35"/>
      <c r="N60" s="35"/>
    </row>
    <row r="61" spans="1:14">
      <c r="A61" s="143">
        <v>2</v>
      </c>
      <c r="B61" s="143" t="s">
        <v>152</v>
      </c>
      <c r="C61" s="144"/>
      <c r="D61" s="144"/>
      <c r="E61" s="144"/>
      <c r="F61" s="144" t="s">
        <v>175</v>
      </c>
      <c r="G61" s="144" t="s">
        <v>176</v>
      </c>
      <c r="H61" s="144"/>
      <c r="I61" s="38"/>
      <c r="J61" s="38"/>
      <c r="K61" s="35"/>
      <c r="L61" s="35"/>
      <c r="M61" s="35"/>
      <c r="N61" s="35"/>
    </row>
    <row r="62" spans="1:14">
      <c r="A62" s="38"/>
      <c r="B62" s="146" t="s">
        <v>179</v>
      </c>
      <c r="C62" s="38"/>
      <c r="D62" s="38"/>
      <c r="E62" s="38"/>
      <c r="F62" s="148">
        <f>'Detalle Ed.URA'!$C$14</f>
        <v>144691.31</v>
      </c>
      <c r="G62" s="150">
        <f>F62/C52</f>
        <v>578.76523999999995</v>
      </c>
      <c r="H62" s="146"/>
      <c r="I62" s="38"/>
      <c r="J62" s="38"/>
      <c r="K62" s="35"/>
      <c r="L62" s="35"/>
      <c r="M62" s="35"/>
      <c r="N62" s="35"/>
    </row>
    <row r="63" spans="1:14">
      <c r="A63" s="38"/>
      <c r="B63" s="38"/>
      <c r="C63" s="38"/>
      <c r="D63" s="38"/>
      <c r="E63" s="38"/>
      <c r="F63" s="38"/>
      <c r="G63" s="38"/>
      <c r="H63" s="38"/>
      <c r="I63" s="38"/>
      <c r="J63" s="38"/>
      <c r="K63" s="35"/>
      <c r="L63" s="35"/>
      <c r="M63" s="35"/>
      <c r="N63" s="35"/>
    </row>
    <row r="64" spans="1:14">
      <c r="A64" s="38"/>
      <c r="B64" s="38"/>
      <c r="C64" s="38"/>
      <c r="D64" s="38"/>
      <c r="E64" s="38"/>
      <c r="F64" s="38"/>
      <c r="G64" s="38"/>
      <c r="H64" s="38"/>
      <c r="I64" s="38"/>
      <c r="J64" s="38"/>
      <c r="K64" s="35"/>
      <c r="L64" s="35"/>
      <c r="M64" s="35"/>
      <c r="N64" s="35"/>
    </row>
    <row r="65" spans="1:14">
      <c r="A65" s="143">
        <v>3</v>
      </c>
      <c r="B65" s="143" t="s">
        <v>181</v>
      </c>
      <c r="C65" s="38"/>
      <c r="D65" s="38"/>
      <c r="E65" s="38"/>
      <c r="F65" s="38"/>
      <c r="G65" s="38"/>
      <c r="H65" s="38"/>
      <c r="I65" s="38"/>
      <c r="J65" s="38"/>
      <c r="K65" s="35"/>
      <c r="L65" s="35"/>
      <c r="M65" s="35"/>
      <c r="N65" s="35"/>
    </row>
    <row r="66" spans="1:14">
      <c r="A66" s="38"/>
      <c r="B66" s="141" t="s">
        <v>169</v>
      </c>
      <c r="C66" s="38">
        <v>40</v>
      </c>
      <c r="D66" s="38" t="s">
        <v>182</v>
      </c>
      <c r="E66" s="38"/>
      <c r="F66" s="38"/>
      <c r="G66" s="38"/>
      <c r="H66" s="38"/>
      <c r="I66" s="38"/>
      <c r="J66" s="38"/>
      <c r="K66" s="35"/>
      <c r="L66" s="35"/>
      <c r="M66" s="35"/>
      <c r="N66" s="35"/>
    </row>
    <row r="67" spans="1:14">
      <c r="A67" s="38"/>
      <c r="B67" s="142" t="s">
        <v>171</v>
      </c>
      <c r="C67" s="143">
        <v>100</v>
      </c>
      <c r="D67" s="143" t="s">
        <v>170</v>
      </c>
      <c r="E67" s="38"/>
      <c r="F67" s="38"/>
      <c r="G67" s="38"/>
      <c r="H67" s="38"/>
      <c r="I67" s="38"/>
      <c r="J67" s="38"/>
      <c r="K67" s="35"/>
      <c r="L67" s="35"/>
      <c r="M67" s="35"/>
      <c r="N67" s="35"/>
    </row>
    <row r="68" spans="1:14">
      <c r="A68" s="38"/>
      <c r="B68" s="38"/>
      <c r="C68" s="38"/>
      <c r="D68" s="38"/>
      <c r="E68" s="38"/>
      <c r="F68" s="144" t="s">
        <v>175</v>
      </c>
      <c r="G68" s="144" t="s">
        <v>176</v>
      </c>
      <c r="H68" s="144"/>
      <c r="I68" s="38"/>
      <c r="J68" s="38"/>
      <c r="K68" s="35"/>
      <c r="L68" s="35"/>
      <c r="M68" s="35"/>
      <c r="N68" s="35"/>
    </row>
    <row r="69" spans="1:14">
      <c r="A69" s="38"/>
      <c r="B69" s="38"/>
      <c r="C69" s="38"/>
      <c r="D69" s="38"/>
      <c r="E69" s="38"/>
      <c r="F69" s="148">
        <f>'Detalle Ed.URA'!$C$20</f>
        <v>95966.66</v>
      </c>
      <c r="G69" s="150">
        <f>F69/C67</f>
        <v>959.66660000000002</v>
      </c>
      <c r="H69" s="146"/>
      <c r="I69" s="38"/>
      <c r="J69" s="38"/>
      <c r="K69" s="35"/>
      <c r="L69" s="35"/>
      <c r="M69" s="35"/>
      <c r="N69" s="35"/>
    </row>
    <row r="70" spans="1:14">
      <c r="A70" s="38"/>
      <c r="B70" s="38"/>
      <c r="C70" s="38"/>
      <c r="D70" s="38"/>
      <c r="E70" s="38"/>
      <c r="F70" s="38"/>
      <c r="G70" s="38"/>
      <c r="H70" s="38"/>
      <c r="I70" s="38"/>
      <c r="J70" s="38"/>
      <c r="K70" s="35"/>
      <c r="L70" s="35"/>
      <c r="M70" s="35"/>
      <c r="N70" s="35"/>
    </row>
    <row r="71" spans="1:14">
      <c r="A71" s="143">
        <v>4</v>
      </c>
      <c r="B71" s="143" t="s">
        <v>183</v>
      </c>
      <c r="C71" s="38"/>
      <c r="D71" s="38"/>
      <c r="E71" s="38"/>
      <c r="F71" s="144" t="s">
        <v>175</v>
      </c>
      <c r="G71" s="144" t="s">
        <v>176</v>
      </c>
      <c r="H71" s="144"/>
      <c r="I71" s="38"/>
      <c r="J71" s="38"/>
      <c r="K71" s="35"/>
      <c r="L71" s="35"/>
      <c r="M71" s="35"/>
      <c r="N71" s="35"/>
    </row>
    <row r="72" spans="1:14">
      <c r="A72" s="38"/>
      <c r="B72" s="38"/>
      <c r="C72" s="38"/>
      <c r="D72" s="38"/>
      <c r="E72" s="38"/>
      <c r="F72" s="148">
        <f>'Detalle Ed.URA'!$C$24</f>
        <v>5782.97</v>
      </c>
      <c r="G72" s="150">
        <f>F72/C52</f>
        <v>23.131880000000002</v>
      </c>
      <c r="H72" s="146"/>
      <c r="I72" s="38"/>
      <c r="J72" s="38"/>
      <c r="K72" s="35"/>
      <c r="L72" s="35"/>
      <c r="M72" s="35"/>
      <c r="N72" s="35"/>
    </row>
    <row r="73" spans="1:14">
      <c r="A73" s="38"/>
      <c r="B73" s="38"/>
      <c r="C73" s="38"/>
      <c r="D73" s="38"/>
      <c r="E73" s="38"/>
      <c r="F73" s="38"/>
      <c r="G73" s="38"/>
      <c r="H73" s="38"/>
      <c r="I73" s="38"/>
      <c r="J73" s="38"/>
      <c r="K73" s="35"/>
      <c r="L73" s="35"/>
      <c r="M73" s="35"/>
      <c r="N73" s="35"/>
    </row>
    <row r="74" spans="1:14">
      <c r="A74" s="38"/>
      <c r="B74" s="143" t="s">
        <v>200</v>
      </c>
      <c r="C74" s="38"/>
      <c r="D74" s="38"/>
      <c r="E74" s="38"/>
      <c r="F74" s="38"/>
      <c r="G74" s="38"/>
      <c r="H74" s="38"/>
      <c r="I74" s="38"/>
      <c r="J74" s="38"/>
      <c r="K74" s="35"/>
      <c r="L74" s="35"/>
      <c r="M74" s="35"/>
      <c r="N74" s="35"/>
    </row>
    <row r="75" spans="1:14">
      <c r="A75" s="38"/>
      <c r="B75" s="141" t="s">
        <v>185</v>
      </c>
      <c r="C75" s="38">
        <v>60</v>
      </c>
      <c r="D75" s="38" t="s">
        <v>170</v>
      </c>
      <c r="E75" s="38"/>
      <c r="F75" s="38"/>
      <c r="G75" s="38"/>
      <c r="H75" s="38"/>
      <c r="I75" s="38"/>
      <c r="J75" s="38"/>
      <c r="K75" s="35"/>
      <c r="L75" s="35"/>
      <c r="M75" s="35"/>
      <c r="N75" s="35"/>
    </row>
    <row r="76" spans="1:14">
      <c r="A76" s="38"/>
      <c r="B76" s="142" t="s">
        <v>186</v>
      </c>
      <c r="C76" s="143">
        <v>45</v>
      </c>
      <c r="D76" s="143" t="s">
        <v>170</v>
      </c>
      <c r="E76" s="38"/>
      <c r="F76" s="38"/>
      <c r="G76" s="38"/>
      <c r="H76" s="38"/>
      <c r="I76" s="38"/>
      <c r="J76" s="38"/>
      <c r="K76" s="35"/>
      <c r="L76" s="35"/>
      <c r="M76" s="35"/>
      <c r="N76" s="35"/>
    </row>
    <row r="77" spans="1:14">
      <c r="A77" s="38"/>
      <c r="B77" s="38"/>
      <c r="C77" s="38"/>
      <c r="D77" s="38"/>
      <c r="E77" s="38"/>
      <c r="F77" s="38"/>
      <c r="G77" s="38"/>
      <c r="H77" s="38"/>
      <c r="I77" s="38"/>
      <c r="J77" s="38"/>
      <c r="K77" s="35"/>
      <c r="L77" s="35"/>
      <c r="M77" s="35"/>
      <c r="N77" s="35"/>
    </row>
    <row r="78" spans="1:14">
      <c r="A78" s="38"/>
      <c r="B78" s="38"/>
      <c r="C78" s="38"/>
      <c r="D78" s="144" t="s">
        <v>187</v>
      </c>
      <c r="E78" s="144" t="s">
        <v>188</v>
      </c>
      <c r="F78" s="144" t="s">
        <v>175</v>
      </c>
      <c r="G78" s="144" t="s">
        <v>176</v>
      </c>
      <c r="H78" s="144"/>
      <c r="I78" s="38"/>
      <c r="J78" s="38"/>
      <c r="K78" s="35"/>
      <c r="L78" s="35"/>
      <c r="M78" s="35"/>
      <c r="N78" s="35"/>
    </row>
    <row r="79" spans="1:14">
      <c r="A79" s="38"/>
      <c r="B79" s="38"/>
      <c r="C79" s="38"/>
      <c r="D79" s="147">
        <f>'Detalle Ed.URA'!$C$17</f>
        <v>100199</v>
      </c>
      <c r="E79" s="147">
        <f>'Detalle Ed.URA'!$C$18</f>
        <v>100866.48</v>
      </c>
      <c r="F79" s="148">
        <f>D79+E79</f>
        <v>201065.47999999998</v>
      </c>
      <c r="G79" s="150">
        <f>F79/C75</f>
        <v>3351.0913333333328</v>
      </c>
      <c r="H79" s="146"/>
      <c r="I79" s="38"/>
      <c r="J79" s="38"/>
      <c r="K79" s="35"/>
      <c r="L79" s="35"/>
      <c r="M79" s="35"/>
      <c r="N79" s="35"/>
    </row>
    <row r="80" spans="1:14">
      <c r="A80" s="38"/>
      <c r="B80" s="38"/>
      <c r="C80" s="38"/>
      <c r="D80" s="38"/>
      <c r="E80" s="38"/>
      <c r="F80" s="38"/>
      <c r="G80" s="38"/>
      <c r="H80" s="38"/>
      <c r="I80" s="38"/>
      <c r="J80" s="38"/>
      <c r="K80" s="35"/>
      <c r="L80" s="35"/>
      <c r="M80" s="35"/>
      <c r="N80" s="35"/>
    </row>
    <row r="81" spans="1:14">
      <c r="A81" s="38"/>
      <c r="B81" s="143" t="s">
        <v>189</v>
      </c>
      <c r="C81" s="38"/>
      <c r="D81" s="38"/>
      <c r="E81" s="38"/>
      <c r="F81" s="38"/>
      <c r="G81" s="38"/>
      <c r="H81" s="38"/>
      <c r="I81" s="38"/>
      <c r="J81" s="38"/>
      <c r="K81" s="35"/>
      <c r="L81" s="35"/>
      <c r="M81" s="35"/>
      <c r="N81" s="35"/>
    </row>
    <row r="82" spans="1:14">
      <c r="A82" s="38"/>
      <c r="B82" s="141" t="s">
        <v>190</v>
      </c>
      <c r="C82" s="38">
        <v>15</v>
      </c>
      <c r="D82" s="38" t="s">
        <v>170</v>
      </c>
      <c r="E82" s="38"/>
      <c r="F82" s="38"/>
      <c r="G82" s="38"/>
      <c r="H82" s="38"/>
      <c r="I82" s="38"/>
      <c r="J82" s="38"/>
      <c r="K82" s="35"/>
      <c r="L82" s="35"/>
      <c r="M82" s="35"/>
      <c r="N82" s="35"/>
    </row>
    <row r="83" spans="1:14">
      <c r="A83" s="38"/>
      <c r="B83" s="142" t="s">
        <v>171</v>
      </c>
      <c r="C83" s="143">
        <v>12</v>
      </c>
      <c r="D83" s="143" t="s">
        <v>170</v>
      </c>
      <c r="E83" s="38"/>
      <c r="F83" s="38"/>
      <c r="G83" s="38"/>
      <c r="H83" s="38"/>
      <c r="I83" s="38"/>
      <c r="J83" s="38"/>
      <c r="K83" s="35"/>
      <c r="L83" s="35"/>
      <c r="M83" s="35"/>
      <c r="N83" s="35"/>
    </row>
    <row r="84" spans="1:14">
      <c r="A84" s="38"/>
      <c r="B84" s="38"/>
      <c r="C84" s="144" t="s">
        <v>201</v>
      </c>
      <c r="D84" s="144" t="s">
        <v>176</v>
      </c>
      <c r="E84" s="144"/>
      <c r="F84" s="144" t="s">
        <v>175</v>
      </c>
      <c r="G84" s="144" t="s">
        <v>176</v>
      </c>
      <c r="H84" s="144"/>
      <c r="I84" s="38"/>
      <c r="J84" s="38"/>
      <c r="K84" s="35"/>
      <c r="L84" s="35"/>
      <c r="M84" s="35"/>
      <c r="N84" s="35"/>
    </row>
    <row r="85" spans="1:14">
      <c r="A85" s="38"/>
      <c r="B85" s="38"/>
      <c r="C85" s="148">
        <v>40000</v>
      </c>
      <c r="D85" s="140">
        <v>4000</v>
      </c>
      <c r="E85" s="146"/>
      <c r="F85" s="148">
        <f>'Detalle Ed.URA'!$C$22</f>
        <v>45969.38</v>
      </c>
      <c r="G85" s="150">
        <f>F85/C82</f>
        <v>3064.6253333333329</v>
      </c>
      <c r="H85" s="146"/>
      <c r="I85" s="38"/>
      <c r="J85" s="38"/>
      <c r="K85" s="35"/>
      <c r="L85" s="35"/>
      <c r="M85" s="35"/>
      <c r="N85" s="35"/>
    </row>
    <row r="86" spans="1:14">
      <c r="A86" s="38"/>
      <c r="B86" s="38"/>
      <c r="C86" s="38"/>
      <c r="D86" s="149">
        <f>C85/D85</f>
        <v>10</v>
      </c>
      <c r="E86" s="151" t="s">
        <v>170</v>
      </c>
      <c r="F86" s="38"/>
      <c r="G86" s="38"/>
      <c r="H86" s="38"/>
      <c r="I86" s="38"/>
      <c r="J86" s="38"/>
      <c r="K86" s="35"/>
      <c r="L86" s="35"/>
      <c r="M86" s="35"/>
      <c r="N86" s="35"/>
    </row>
    <row r="87" spans="1:14">
      <c r="A87" s="38"/>
      <c r="B87" s="38"/>
      <c r="C87" s="146" t="s">
        <v>179</v>
      </c>
      <c r="D87" s="146" t="s">
        <v>191</v>
      </c>
      <c r="E87" s="146" t="s">
        <v>191</v>
      </c>
      <c r="F87" s="38"/>
      <c r="G87" s="146" t="s">
        <v>179</v>
      </c>
      <c r="H87" s="146" t="s">
        <v>191</v>
      </c>
      <c r="I87" s="38"/>
      <c r="J87" s="38"/>
      <c r="K87" s="35"/>
      <c r="L87" s="35"/>
      <c r="M87" s="35"/>
      <c r="N87" s="35"/>
    </row>
    <row r="88" spans="1:14">
      <c r="A88" s="38"/>
      <c r="B88" s="143" t="s">
        <v>192</v>
      </c>
      <c r="C88" s="152" t="s">
        <v>250</v>
      </c>
      <c r="D88" s="38"/>
      <c r="E88" s="152" t="s">
        <v>251</v>
      </c>
      <c r="F88" s="38"/>
      <c r="G88" s="144" t="s">
        <v>176</v>
      </c>
      <c r="H88" s="144" t="s">
        <v>176</v>
      </c>
      <c r="I88" s="152" t="s">
        <v>250</v>
      </c>
      <c r="J88" s="152" t="s">
        <v>251</v>
      </c>
      <c r="K88" s="35"/>
      <c r="L88" s="35"/>
      <c r="M88" s="35"/>
      <c r="N88" s="35"/>
    </row>
    <row r="89" spans="1:14">
      <c r="A89" s="38"/>
      <c r="B89" s="38" t="s">
        <v>193</v>
      </c>
      <c r="C89" s="147">
        <v>1200</v>
      </c>
      <c r="D89" s="147">
        <f>C89*$C$144</f>
        <v>3204</v>
      </c>
      <c r="E89" s="140">
        <f>Energía!$L$42</f>
        <v>260.86956521739131</v>
      </c>
      <c r="F89" s="38"/>
      <c r="G89" s="149">
        <f>G90+G79</f>
        <v>5308.9829333333328</v>
      </c>
      <c r="H89" s="140">
        <f>G89*$C$143</f>
        <v>14002.973384959998</v>
      </c>
      <c r="I89" s="146">
        <v>0</v>
      </c>
      <c r="J89" s="140">
        <f>Energía!$L$42</f>
        <v>260.86956521739131</v>
      </c>
      <c r="K89" s="35"/>
      <c r="L89" s="35"/>
      <c r="M89" s="35"/>
      <c r="N89" s="35"/>
    </row>
    <row r="90" spans="1:14">
      <c r="A90" s="38"/>
      <c r="B90" s="38" t="s">
        <v>194</v>
      </c>
      <c r="C90" s="147">
        <v>800</v>
      </c>
      <c r="D90" s="147">
        <f>C90*$C$144</f>
        <v>2136</v>
      </c>
      <c r="E90" s="140">
        <f>Energía!$D$42</f>
        <v>260.86956521739131</v>
      </c>
      <c r="F90" s="38"/>
      <c r="G90" s="145">
        <f>G58+G62+G69+G72</f>
        <v>1957.8915999999999</v>
      </c>
      <c r="H90" s="140">
        <f>G90*$C$143</f>
        <v>5164.1348841599993</v>
      </c>
      <c r="I90" s="146">
        <v>0</v>
      </c>
      <c r="J90" s="140">
        <f>Energía!$D$42</f>
        <v>260.86956521739131</v>
      </c>
      <c r="K90" s="35"/>
      <c r="L90" s="35"/>
      <c r="M90" s="35"/>
      <c r="N90" s="35"/>
    </row>
    <row r="91" spans="1:14">
      <c r="A91" s="38"/>
      <c r="B91" s="38" t="s">
        <v>195</v>
      </c>
      <c r="C91" s="147">
        <v>1500</v>
      </c>
      <c r="D91" s="147">
        <f>C91*$C$144</f>
        <v>4005</v>
      </c>
      <c r="E91" s="140">
        <f>Energía!$T$42</f>
        <v>260.86956521739131</v>
      </c>
      <c r="F91" s="38"/>
      <c r="G91" s="149">
        <f>G90+G85</f>
        <v>5022.5169333333324</v>
      </c>
      <c r="H91" s="140">
        <f>G91*$C$143</f>
        <v>13247.390663359998</v>
      </c>
      <c r="I91" s="146">
        <v>0</v>
      </c>
      <c r="J91" s="140">
        <f>Energía!$T$42</f>
        <v>260.86956521739131</v>
      </c>
      <c r="K91" s="35"/>
      <c r="L91" s="35"/>
      <c r="M91" s="35"/>
      <c r="N91" s="35"/>
    </row>
    <row r="92" spans="1:14">
      <c r="A92" s="38"/>
      <c r="B92" s="38" t="s">
        <v>196</v>
      </c>
      <c r="C92" s="38"/>
      <c r="D92" s="38"/>
      <c r="E92" s="38"/>
      <c r="F92" s="38"/>
      <c r="G92" s="145"/>
      <c r="H92" s="145"/>
      <c r="I92" s="38"/>
      <c r="J92" s="38"/>
      <c r="K92" s="35"/>
      <c r="L92" s="35"/>
      <c r="M92" s="35"/>
      <c r="N92" s="35"/>
    </row>
    <row r="93" spans="1:14">
      <c r="A93" s="7"/>
      <c r="B93" s="7" t="s">
        <v>249</v>
      </c>
      <c r="C93" s="7"/>
      <c r="D93" s="7"/>
      <c r="E93" s="7"/>
      <c r="F93" s="7"/>
      <c r="G93" s="137"/>
      <c r="H93" s="7"/>
      <c r="I93" s="7"/>
      <c r="J93" s="7"/>
    </row>
    <row r="94" spans="1:14">
      <c r="A94" s="7"/>
      <c r="B94" s="7"/>
      <c r="C94" s="7"/>
      <c r="D94" s="7"/>
      <c r="E94" s="7"/>
      <c r="F94" s="7"/>
      <c r="G94" s="137"/>
      <c r="H94" s="7"/>
      <c r="I94" s="7"/>
      <c r="J94" s="7"/>
    </row>
    <row r="95" spans="1:14">
      <c r="A95" s="136" t="s">
        <v>202</v>
      </c>
      <c r="B95" s="28" t="s">
        <v>254</v>
      </c>
      <c r="C95" s="225" t="s">
        <v>168</v>
      </c>
      <c r="D95" s="225"/>
      <c r="E95" s="225"/>
      <c r="F95" s="225"/>
      <c r="G95" s="225"/>
      <c r="H95" s="225"/>
    </row>
    <row r="96" spans="1:14">
      <c r="A96" s="7"/>
      <c r="B96" s="8" t="s">
        <v>169</v>
      </c>
      <c r="C96" s="7">
        <v>25</v>
      </c>
      <c r="D96" s="7" t="s">
        <v>170</v>
      </c>
      <c r="E96" s="7"/>
      <c r="F96" s="7"/>
      <c r="G96" s="7"/>
      <c r="H96" s="7"/>
      <c r="I96" s="7"/>
      <c r="J96" s="7"/>
      <c r="K96" s="7"/>
      <c r="L96" s="7"/>
    </row>
    <row r="97" spans="1:12">
      <c r="A97" s="38"/>
      <c r="B97" s="142" t="s">
        <v>171</v>
      </c>
      <c r="C97" s="143">
        <v>19</v>
      </c>
      <c r="D97" s="143" t="s">
        <v>170</v>
      </c>
      <c r="E97" s="38"/>
      <c r="F97" s="38"/>
      <c r="G97" s="38"/>
      <c r="H97" s="38"/>
      <c r="I97" s="38"/>
      <c r="J97" s="38"/>
      <c r="K97" s="7"/>
      <c r="L97" s="7"/>
    </row>
    <row r="98" spans="1:12">
      <c r="A98" s="38"/>
      <c r="B98" s="38"/>
      <c r="C98" s="38"/>
      <c r="D98" s="38"/>
      <c r="E98" s="38"/>
      <c r="F98" s="144" t="s">
        <v>172</v>
      </c>
      <c r="G98" s="38"/>
      <c r="H98" s="38"/>
      <c r="I98" s="38"/>
      <c r="J98" s="38"/>
      <c r="K98" s="7"/>
      <c r="L98" s="7"/>
    </row>
    <row r="99" spans="1:12">
      <c r="A99" s="38"/>
      <c r="B99" s="38"/>
      <c r="C99" s="38"/>
      <c r="D99" s="38"/>
      <c r="E99" s="38"/>
      <c r="F99" s="145">
        <f>F102+F106+F113+F116+F123+F129</f>
        <v>107764.39000000001</v>
      </c>
      <c r="G99" s="38" t="s">
        <v>256</v>
      </c>
      <c r="H99" s="38"/>
      <c r="I99" s="38"/>
      <c r="J99" s="38"/>
      <c r="K99" s="7"/>
      <c r="L99" s="7"/>
    </row>
    <row r="100" spans="1:12">
      <c r="A100" s="38"/>
      <c r="B100" s="144" t="s">
        <v>22</v>
      </c>
      <c r="C100" s="38"/>
      <c r="D100" s="38"/>
      <c r="E100" s="38"/>
      <c r="F100" s="38"/>
      <c r="G100" s="146" t="s">
        <v>170</v>
      </c>
      <c r="H100" s="38"/>
      <c r="I100" s="38"/>
      <c r="J100" s="38"/>
      <c r="K100" s="7"/>
      <c r="L100" s="7"/>
    </row>
    <row r="101" spans="1:12">
      <c r="A101" s="143">
        <v>1</v>
      </c>
      <c r="B101" s="143" t="s">
        <v>199</v>
      </c>
      <c r="C101" s="144" t="s">
        <v>174</v>
      </c>
      <c r="D101" s="144" t="s">
        <v>177</v>
      </c>
      <c r="E101" s="144" t="s">
        <v>178</v>
      </c>
      <c r="F101" s="144" t="s">
        <v>175</v>
      </c>
      <c r="G101" s="144" t="s">
        <v>176</v>
      </c>
      <c r="H101" s="144"/>
      <c r="I101" s="38"/>
      <c r="J101" s="38"/>
      <c r="K101" s="7"/>
      <c r="L101" s="7"/>
    </row>
    <row r="102" spans="1:12">
      <c r="A102" s="38"/>
      <c r="B102" s="146" t="s">
        <v>179</v>
      </c>
      <c r="C102" s="147">
        <f>'Detalle Ed.Remoto'!$C$7</f>
        <v>7019.55</v>
      </c>
      <c r="D102" s="147">
        <f>'Detalle Ed.Remoto'!$C$6</f>
        <v>2053.1799999999998</v>
      </c>
      <c r="E102" s="147">
        <f>'Detalle Ed.Remoto'!$C$8</f>
        <v>2937.53</v>
      </c>
      <c r="F102" s="148">
        <f>SUM(C102:E102)</f>
        <v>12010.26</v>
      </c>
      <c r="G102" s="150">
        <f>F102/C96</f>
        <v>480.41039999999998</v>
      </c>
      <c r="H102" s="146"/>
      <c r="I102" s="38"/>
      <c r="J102" s="38"/>
      <c r="K102" s="7"/>
      <c r="L102" s="7"/>
    </row>
    <row r="103" spans="1:12">
      <c r="A103" s="38"/>
      <c r="B103" s="146"/>
      <c r="C103" s="38"/>
      <c r="D103" s="38"/>
      <c r="E103" s="38"/>
      <c r="F103" s="38"/>
      <c r="G103" s="38"/>
      <c r="H103" s="38"/>
      <c r="I103" s="38"/>
      <c r="J103" s="38"/>
      <c r="K103" s="7"/>
      <c r="L103" s="7"/>
    </row>
    <row r="104" spans="1:12">
      <c r="A104" s="38"/>
      <c r="B104" s="38"/>
      <c r="C104" s="38"/>
      <c r="D104" s="38"/>
      <c r="E104" s="38"/>
      <c r="F104" s="38"/>
      <c r="G104" s="38"/>
      <c r="H104" s="38"/>
      <c r="I104" s="38"/>
      <c r="J104" s="38"/>
      <c r="K104" s="7"/>
      <c r="L104" s="7"/>
    </row>
    <row r="105" spans="1:12">
      <c r="A105" s="143">
        <v>2</v>
      </c>
      <c r="B105" s="143" t="s">
        <v>152</v>
      </c>
      <c r="C105" s="144"/>
      <c r="D105" s="144"/>
      <c r="E105" s="144"/>
      <c r="F105" s="144" t="s">
        <v>175</v>
      </c>
      <c r="G105" s="144" t="s">
        <v>176</v>
      </c>
      <c r="H105" s="144"/>
      <c r="I105" s="38"/>
      <c r="J105" s="38"/>
      <c r="K105" s="7"/>
      <c r="L105" s="7"/>
    </row>
    <row r="106" spans="1:12">
      <c r="A106" s="38"/>
      <c r="B106" s="146" t="s">
        <v>179</v>
      </c>
      <c r="C106" s="38"/>
      <c r="D106" s="38"/>
      <c r="E106" s="38"/>
      <c r="F106" s="148">
        <f>'Detalle Ed.Remoto'!$C$12</f>
        <v>36531.440000000002</v>
      </c>
      <c r="G106" s="150">
        <f>F106/C96</f>
        <v>1461.2576000000001</v>
      </c>
      <c r="H106" s="146"/>
      <c r="I106" s="38"/>
      <c r="J106" s="38"/>
      <c r="K106" s="7"/>
      <c r="L106" s="7"/>
    </row>
    <row r="107" spans="1:12">
      <c r="A107" s="38"/>
      <c r="B107" s="38"/>
      <c r="C107" s="38"/>
      <c r="D107" s="38"/>
      <c r="E107" s="38"/>
      <c r="F107" s="38"/>
      <c r="G107" s="38"/>
      <c r="H107" s="38"/>
      <c r="I107" s="38"/>
      <c r="J107" s="38"/>
      <c r="K107" s="7"/>
      <c r="L107" s="7"/>
    </row>
    <row r="108" spans="1:12">
      <c r="A108" s="38"/>
      <c r="B108" s="38"/>
      <c r="C108" s="38"/>
      <c r="D108" s="38"/>
      <c r="E108" s="38"/>
      <c r="F108" s="38"/>
      <c r="G108" s="38"/>
      <c r="H108" s="38"/>
      <c r="I108" s="38"/>
      <c r="J108" s="38"/>
      <c r="K108" s="7"/>
      <c r="L108" s="7"/>
    </row>
    <row r="109" spans="1:12">
      <c r="A109" s="143">
        <v>3</v>
      </c>
      <c r="B109" s="143" t="s">
        <v>204</v>
      </c>
      <c r="C109" s="38"/>
      <c r="D109" s="38"/>
      <c r="E109" s="38"/>
      <c r="F109" s="38"/>
      <c r="G109" s="38"/>
      <c r="H109" s="38"/>
      <c r="I109" s="38"/>
      <c r="J109" s="38"/>
      <c r="K109" s="7"/>
      <c r="L109" s="7"/>
    </row>
    <row r="110" spans="1:12">
      <c r="A110" s="38"/>
      <c r="B110" s="141" t="s">
        <v>169</v>
      </c>
      <c r="C110" s="38">
        <v>2</v>
      </c>
      <c r="D110" s="38" t="s">
        <v>182</v>
      </c>
      <c r="E110" s="38"/>
      <c r="F110" s="38"/>
      <c r="G110" s="38"/>
      <c r="H110" s="38"/>
      <c r="I110" s="38"/>
      <c r="J110" s="38"/>
      <c r="K110" s="7"/>
      <c r="L110" s="7"/>
    </row>
    <row r="111" spans="1:12">
      <c r="A111" s="38"/>
      <c r="B111" s="142" t="s">
        <v>171</v>
      </c>
      <c r="C111" s="143">
        <v>5</v>
      </c>
      <c r="D111" s="143" t="s">
        <v>170</v>
      </c>
      <c r="E111" s="38"/>
      <c r="F111" s="38"/>
      <c r="G111" s="38"/>
      <c r="H111" s="38"/>
      <c r="I111" s="38"/>
      <c r="J111" s="38"/>
      <c r="K111" s="7"/>
      <c r="L111" s="7"/>
    </row>
    <row r="112" spans="1:12">
      <c r="A112" s="38"/>
      <c r="B112" s="38"/>
      <c r="C112" s="38"/>
      <c r="D112" s="38"/>
      <c r="E112" s="38"/>
      <c r="F112" s="144" t="s">
        <v>175</v>
      </c>
      <c r="G112" s="144" t="s">
        <v>176</v>
      </c>
      <c r="H112" s="144"/>
      <c r="I112" s="38"/>
      <c r="J112" s="38"/>
      <c r="K112" s="7"/>
      <c r="L112" s="7"/>
    </row>
    <row r="113" spans="1:12">
      <c r="A113" s="38"/>
      <c r="B113" s="38"/>
      <c r="C113" s="38"/>
      <c r="D113" s="38"/>
      <c r="E113" s="38"/>
      <c r="F113" s="148">
        <f>'Detalle Ed.Remoto'!$C$18</f>
        <v>7040.83</v>
      </c>
      <c r="G113" s="150">
        <f>F113/C111</f>
        <v>1408.1659999999999</v>
      </c>
      <c r="H113" s="146"/>
      <c r="I113" s="38"/>
      <c r="J113" s="38"/>
      <c r="K113" s="7"/>
      <c r="L113" s="7"/>
    </row>
    <row r="114" spans="1:12">
      <c r="A114" s="38"/>
      <c r="B114" s="38"/>
      <c r="C114" s="38"/>
      <c r="D114" s="38"/>
      <c r="E114" s="38"/>
      <c r="F114" s="38"/>
      <c r="G114" s="38"/>
      <c r="H114" s="38"/>
      <c r="I114" s="38"/>
      <c r="J114" s="38"/>
      <c r="K114" s="7"/>
      <c r="L114" s="7"/>
    </row>
    <row r="115" spans="1:12">
      <c r="A115" s="143">
        <v>4</v>
      </c>
      <c r="B115" s="143" t="s">
        <v>183</v>
      </c>
      <c r="C115" s="38"/>
      <c r="D115" s="38"/>
      <c r="E115" s="38"/>
      <c r="F115" s="144" t="s">
        <v>175</v>
      </c>
      <c r="G115" s="144" t="s">
        <v>176</v>
      </c>
      <c r="H115" s="144"/>
      <c r="I115" s="38"/>
      <c r="J115" s="38"/>
      <c r="K115" s="7"/>
      <c r="L115" s="7"/>
    </row>
    <row r="116" spans="1:12">
      <c r="A116" s="38"/>
      <c r="B116" s="38"/>
      <c r="C116" s="38"/>
      <c r="D116" s="38"/>
      <c r="E116" s="38"/>
      <c r="F116" s="148">
        <f>'Detalle Ed.Remoto'!$C$22</f>
        <v>2466.08</v>
      </c>
      <c r="G116" s="150">
        <f>F116/C96</f>
        <v>98.643199999999993</v>
      </c>
      <c r="H116" s="146"/>
      <c r="I116" s="38"/>
      <c r="J116" s="38"/>
      <c r="K116" s="7"/>
      <c r="L116" s="7"/>
    </row>
    <row r="117" spans="1:12">
      <c r="A117" s="38"/>
      <c r="B117" s="38"/>
      <c r="C117" s="38"/>
      <c r="D117" s="38"/>
      <c r="E117" s="38"/>
      <c r="F117" s="38"/>
      <c r="G117" s="38"/>
      <c r="H117" s="38"/>
      <c r="I117" s="38"/>
      <c r="J117" s="38"/>
      <c r="K117" s="7"/>
      <c r="L117" s="7"/>
    </row>
    <row r="118" spans="1:12">
      <c r="A118" s="38"/>
      <c r="B118" s="143" t="s">
        <v>205</v>
      </c>
      <c r="C118" s="38"/>
      <c r="D118" s="38"/>
      <c r="E118" s="38"/>
      <c r="F118" s="38"/>
      <c r="G118" s="38"/>
      <c r="H118" s="38"/>
      <c r="I118" s="38"/>
      <c r="J118" s="38"/>
      <c r="K118" s="7"/>
      <c r="L118" s="7"/>
    </row>
    <row r="119" spans="1:12">
      <c r="A119" s="38"/>
      <c r="B119" s="141" t="s">
        <v>185</v>
      </c>
      <c r="C119" s="38">
        <v>10</v>
      </c>
      <c r="D119" s="38" t="s">
        <v>170</v>
      </c>
      <c r="E119" s="38"/>
      <c r="F119" s="38"/>
      <c r="G119" s="38"/>
      <c r="H119" s="38"/>
      <c r="I119" s="38"/>
      <c r="J119" s="38"/>
      <c r="K119" s="7"/>
      <c r="L119" s="7"/>
    </row>
    <row r="120" spans="1:12">
      <c r="A120" s="38"/>
      <c r="B120" s="142" t="s">
        <v>186</v>
      </c>
      <c r="C120" s="143">
        <v>8</v>
      </c>
      <c r="D120" s="143" t="s">
        <v>170</v>
      </c>
      <c r="E120" s="38"/>
      <c r="F120" s="38"/>
      <c r="G120" s="38"/>
      <c r="H120" s="38"/>
      <c r="I120" s="38"/>
      <c r="J120" s="38"/>
      <c r="K120" s="7"/>
      <c r="L120" s="7"/>
    </row>
    <row r="121" spans="1:12">
      <c r="A121" s="38"/>
      <c r="B121" s="38"/>
      <c r="C121" s="38"/>
      <c r="D121" s="38"/>
      <c r="E121" s="38"/>
      <c r="F121" s="38"/>
      <c r="G121" s="38"/>
      <c r="H121" s="38"/>
      <c r="I121" s="38"/>
      <c r="J121" s="38"/>
      <c r="K121" s="7"/>
      <c r="L121" s="7"/>
    </row>
    <row r="122" spans="1:12">
      <c r="A122" s="38"/>
      <c r="B122" s="38"/>
      <c r="C122" s="38"/>
      <c r="D122" s="144" t="s">
        <v>187</v>
      </c>
      <c r="E122" s="144" t="s">
        <v>188</v>
      </c>
      <c r="F122" s="144" t="s">
        <v>175</v>
      </c>
      <c r="G122" s="144" t="s">
        <v>176</v>
      </c>
      <c r="H122" s="144"/>
      <c r="I122" s="38"/>
      <c r="J122" s="38"/>
      <c r="K122" s="7"/>
      <c r="L122" s="7"/>
    </row>
    <row r="123" spans="1:12">
      <c r="A123" s="38"/>
      <c r="B123" s="38"/>
      <c r="C123" s="38"/>
      <c r="D123" s="147">
        <f>'Detalle Ed.Remoto'!$C$15</f>
        <v>14476</v>
      </c>
      <c r="E123" s="147">
        <f>'Detalle Ed.Remoto'!$C$16</f>
        <v>21827.65</v>
      </c>
      <c r="F123" s="148">
        <f>D123+E123</f>
        <v>36303.65</v>
      </c>
      <c r="G123" s="150">
        <f>F123/C119</f>
        <v>3630.3650000000002</v>
      </c>
      <c r="H123" s="146"/>
      <c r="I123" s="38"/>
      <c r="J123" s="38"/>
      <c r="K123" s="7"/>
      <c r="L123" s="7"/>
    </row>
    <row r="124" spans="1:12">
      <c r="A124" s="38"/>
      <c r="B124" s="38"/>
      <c r="C124" s="38"/>
      <c r="D124" s="38"/>
      <c r="E124" s="38"/>
      <c r="F124" s="38"/>
      <c r="G124" s="38"/>
      <c r="H124" s="38"/>
      <c r="I124" s="38"/>
      <c r="J124" s="38"/>
      <c r="K124" s="7"/>
      <c r="L124" s="7"/>
    </row>
    <row r="125" spans="1:12">
      <c r="A125" s="38"/>
      <c r="B125" s="143" t="s">
        <v>189</v>
      </c>
      <c r="C125" s="38"/>
      <c r="D125" s="38"/>
      <c r="E125" s="38"/>
      <c r="F125" s="38"/>
      <c r="G125" s="38"/>
      <c r="H125" s="38"/>
      <c r="I125" s="38"/>
      <c r="J125" s="38"/>
      <c r="K125" s="7"/>
      <c r="L125" s="7"/>
    </row>
    <row r="126" spans="1:12">
      <c r="A126" s="38"/>
      <c r="B126" s="141" t="s">
        <v>190</v>
      </c>
      <c r="C126" s="38">
        <v>5</v>
      </c>
      <c r="D126" s="38" t="s">
        <v>170</v>
      </c>
      <c r="E126" s="38"/>
      <c r="F126" s="38"/>
      <c r="G126" s="38"/>
      <c r="H126" s="38"/>
      <c r="I126" s="38"/>
      <c r="J126" s="38"/>
      <c r="K126" s="7"/>
      <c r="L126" s="7"/>
    </row>
    <row r="127" spans="1:12">
      <c r="A127" s="38"/>
      <c r="B127" s="142" t="s">
        <v>171</v>
      </c>
      <c r="C127" s="143">
        <v>4</v>
      </c>
      <c r="D127" s="143" t="s">
        <v>170</v>
      </c>
      <c r="E127" s="38"/>
      <c r="F127" s="38"/>
      <c r="G127" s="38"/>
      <c r="H127" s="38"/>
      <c r="I127" s="38"/>
      <c r="J127" s="38"/>
      <c r="K127" s="7"/>
      <c r="L127" s="7"/>
    </row>
    <row r="128" spans="1:12">
      <c r="A128" s="38"/>
      <c r="B128" s="38"/>
      <c r="C128" s="144" t="s">
        <v>201</v>
      </c>
      <c r="D128" s="144" t="s">
        <v>176</v>
      </c>
      <c r="E128" s="38"/>
      <c r="F128" s="144" t="s">
        <v>175</v>
      </c>
      <c r="G128" s="144" t="s">
        <v>176</v>
      </c>
      <c r="H128" s="144"/>
      <c r="I128" s="38"/>
      <c r="J128" s="38"/>
      <c r="K128" s="7"/>
      <c r="L128" s="7"/>
    </row>
    <row r="129" spans="1:12">
      <c r="A129" s="38"/>
      <c r="B129" s="38"/>
      <c r="C129" s="148">
        <v>12000</v>
      </c>
      <c r="D129" s="149">
        <v>3600</v>
      </c>
      <c r="E129" s="38"/>
      <c r="F129" s="148">
        <f>'Detalle Ed.Remoto'!$C$20</f>
        <v>13412.13</v>
      </c>
      <c r="G129" s="150">
        <f>F129/C126</f>
        <v>2682.4259999999999</v>
      </c>
      <c r="H129" s="146"/>
      <c r="I129" s="38"/>
      <c r="J129" s="38"/>
      <c r="K129" s="7"/>
      <c r="L129" s="7"/>
    </row>
    <row r="130" spans="1:12">
      <c r="A130" s="38"/>
      <c r="B130" s="38"/>
      <c r="C130" s="38"/>
      <c r="D130" s="149">
        <f>C129/D129</f>
        <v>3.3333333333333335</v>
      </c>
      <c r="E130" s="151" t="s">
        <v>170</v>
      </c>
      <c r="F130" s="38"/>
      <c r="G130" s="38"/>
      <c r="H130" s="38"/>
      <c r="I130" s="38"/>
      <c r="J130" s="38"/>
      <c r="K130" s="7"/>
      <c r="L130" s="7"/>
    </row>
    <row r="131" spans="1:12">
      <c r="A131" s="38"/>
      <c r="B131" s="38"/>
      <c r="C131" s="146" t="s">
        <v>179</v>
      </c>
      <c r="D131" s="146" t="s">
        <v>191</v>
      </c>
      <c r="E131" s="146" t="s">
        <v>191</v>
      </c>
      <c r="F131" s="38"/>
      <c r="G131" s="146" t="s">
        <v>179</v>
      </c>
      <c r="H131" s="146" t="s">
        <v>191</v>
      </c>
      <c r="I131" s="38"/>
      <c r="J131" s="38"/>
      <c r="K131" s="7"/>
      <c r="L131" s="7"/>
    </row>
    <row r="132" spans="1:12">
      <c r="A132" s="38"/>
      <c r="B132" s="143" t="s">
        <v>192</v>
      </c>
      <c r="C132" s="152" t="s">
        <v>250</v>
      </c>
      <c r="D132" s="38"/>
      <c r="E132" s="152" t="s">
        <v>251</v>
      </c>
      <c r="F132" s="38"/>
      <c r="G132" s="144" t="s">
        <v>176</v>
      </c>
      <c r="H132" s="144" t="s">
        <v>176</v>
      </c>
      <c r="I132" s="152" t="s">
        <v>250</v>
      </c>
      <c r="J132" s="152" t="s">
        <v>251</v>
      </c>
      <c r="K132" s="7"/>
      <c r="L132" s="7"/>
    </row>
    <row r="133" spans="1:12">
      <c r="A133" s="38"/>
      <c r="B133" s="38" t="s">
        <v>193</v>
      </c>
      <c r="C133" s="147">
        <v>1500</v>
      </c>
      <c r="D133" s="147">
        <f>C133*$C$144</f>
        <v>4005</v>
      </c>
      <c r="E133" s="140">
        <f>Energía!$L$42</f>
        <v>260.86956521739131</v>
      </c>
      <c r="F133" s="38"/>
      <c r="G133" s="149">
        <f>G134+G123</f>
        <v>7078.8422</v>
      </c>
      <c r="H133" s="140">
        <f>G133*$C$143</f>
        <v>18671.154186719999</v>
      </c>
      <c r="I133" s="146">
        <v>0</v>
      </c>
      <c r="J133" s="140">
        <f>Energía!$L$42</f>
        <v>260.86956521739131</v>
      </c>
      <c r="K133" s="7"/>
      <c r="L133" s="7"/>
    </row>
    <row r="134" spans="1:12">
      <c r="A134" s="38"/>
      <c r="B134" s="38" t="s">
        <v>194</v>
      </c>
      <c r="C134" s="147">
        <v>1200</v>
      </c>
      <c r="D134" s="147">
        <f>C134*$C$144</f>
        <v>3204</v>
      </c>
      <c r="E134" s="140">
        <f>Energía!$D$42</f>
        <v>260.86956521739131</v>
      </c>
      <c r="F134" s="38"/>
      <c r="G134" s="145">
        <f>G102+G106+G113+G116</f>
        <v>3448.4771999999998</v>
      </c>
      <c r="H134" s="140">
        <f>G134*$C$143</f>
        <v>9095.7034627199992</v>
      </c>
      <c r="I134" s="146">
        <v>0</v>
      </c>
      <c r="J134" s="140">
        <f>Energía!$D$42</f>
        <v>260.86956521739131</v>
      </c>
      <c r="K134" s="7"/>
      <c r="L134" s="7"/>
    </row>
    <row r="135" spans="1:12">
      <c r="A135" s="38"/>
      <c r="B135" s="38" t="s">
        <v>195</v>
      </c>
      <c r="C135" s="147">
        <v>2000</v>
      </c>
      <c r="D135" s="147">
        <f>C135*$C$144</f>
        <v>5340</v>
      </c>
      <c r="E135" s="140">
        <f>Energía!$T$42</f>
        <v>260.86956521739131</v>
      </c>
      <c r="F135" s="38"/>
      <c r="G135" s="149">
        <f>G134+G129</f>
        <v>6130.9031999999997</v>
      </c>
      <c r="H135" s="140">
        <f>G135*$C$143</f>
        <v>16170.870280319999</v>
      </c>
      <c r="I135" s="146">
        <v>0</v>
      </c>
      <c r="J135" s="140">
        <f>Energía!$T$42</f>
        <v>260.86956521739131</v>
      </c>
      <c r="K135" s="7"/>
      <c r="L135" s="7"/>
    </row>
    <row r="136" spans="1:12">
      <c r="A136" s="38"/>
      <c r="B136" s="38" t="s">
        <v>196</v>
      </c>
      <c r="C136" s="38"/>
      <c r="D136" s="38"/>
      <c r="E136" s="38"/>
      <c r="F136" s="38"/>
      <c r="G136" s="145"/>
      <c r="H136" s="145"/>
      <c r="I136" s="38"/>
      <c r="J136" s="38"/>
      <c r="K136" s="7"/>
      <c r="L136" s="7"/>
    </row>
    <row r="137" spans="1:12">
      <c r="A137" s="38"/>
      <c r="B137" s="38" t="s">
        <v>249</v>
      </c>
      <c r="C137" s="38"/>
      <c r="D137" s="38"/>
      <c r="E137" s="38"/>
      <c r="F137" s="38"/>
      <c r="G137" s="153"/>
      <c r="H137" s="38"/>
      <c r="I137" s="38"/>
      <c r="J137" s="38"/>
      <c r="K137" s="7"/>
      <c r="L137" s="7"/>
    </row>
    <row r="138" spans="1:12">
      <c r="A138" s="38"/>
      <c r="B138" s="38" t="s">
        <v>206</v>
      </c>
      <c r="C138" s="38"/>
      <c r="D138" s="38"/>
      <c r="E138" s="38"/>
      <c r="F138" s="38"/>
      <c r="G138" s="38"/>
      <c r="H138" s="38"/>
      <c r="I138" s="38"/>
      <c r="J138" s="38"/>
      <c r="K138" s="7"/>
      <c r="L138" s="7"/>
    </row>
    <row r="139" spans="1:12">
      <c r="A139" s="38"/>
      <c r="B139" s="141" t="s">
        <v>207</v>
      </c>
      <c r="C139" s="38" t="s">
        <v>208</v>
      </c>
      <c r="D139" s="38"/>
      <c r="E139" s="38"/>
      <c r="F139" s="38"/>
      <c r="G139" s="38"/>
      <c r="H139" s="38"/>
      <c r="I139" s="38"/>
      <c r="J139" s="38"/>
      <c r="K139" s="7"/>
      <c r="L139" s="7"/>
    </row>
    <row r="140" spans="1:12">
      <c r="A140" s="38"/>
      <c r="B140" s="141" t="s">
        <v>209</v>
      </c>
      <c r="C140" s="38" t="s">
        <v>210</v>
      </c>
      <c r="D140" s="38"/>
      <c r="E140" s="38"/>
      <c r="F140" s="38"/>
      <c r="G140" s="38"/>
      <c r="H140" s="38"/>
      <c r="I140" s="38"/>
      <c r="J140" s="38"/>
      <c r="K140" s="7"/>
      <c r="L140" s="7"/>
    </row>
    <row r="141" spans="1:12">
      <c r="A141" s="38"/>
      <c r="B141" s="141" t="s">
        <v>211</v>
      </c>
      <c r="C141" s="38" t="s">
        <v>212</v>
      </c>
      <c r="D141" s="38"/>
      <c r="E141" s="38"/>
      <c r="F141" s="38"/>
      <c r="G141" s="38"/>
      <c r="H141" s="38"/>
      <c r="I141" s="38"/>
      <c r="J141" s="38"/>
      <c r="K141" s="7"/>
      <c r="L141" s="7"/>
    </row>
    <row r="142" spans="1:12">
      <c r="A142" s="38"/>
      <c r="B142" s="38"/>
      <c r="C142" s="146">
        <v>2012</v>
      </c>
      <c r="D142" s="38"/>
      <c r="E142" s="38"/>
      <c r="F142" s="38"/>
      <c r="G142" s="38"/>
      <c r="H142" s="38"/>
      <c r="I142" s="38"/>
      <c r="J142" s="38"/>
      <c r="K142" s="7"/>
      <c r="L142" s="7"/>
    </row>
    <row r="143" spans="1:12">
      <c r="A143" s="38"/>
      <c r="B143" s="141" t="s">
        <v>244</v>
      </c>
      <c r="C143" s="155">
        <f>Parámetros!H9</f>
        <v>2.6375999999999999</v>
      </c>
      <c r="D143" s="38" t="s">
        <v>125</v>
      </c>
      <c r="E143" s="38"/>
      <c r="F143" s="38"/>
      <c r="G143" s="38"/>
      <c r="H143" s="38"/>
      <c r="I143" s="38"/>
      <c r="J143" s="38"/>
      <c r="K143" s="7"/>
      <c r="L143" s="7"/>
    </row>
    <row r="144" spans="1:12">
      <c r="A144" s="38"/>
      <c r="B144" s="141" t="s">
        <v>243</v>
      </c>
      <c r="C144" s="146">
        <v>2.67</v>
      </c>
      <c r="D144" s="38"/>
      <c r="E144" s="38"/>
      <c r="F144" s="38"/>
      <c r="G144" s="38"/>
      <c r="H144" s="38"/>
      <c r="I144" s="38"/>
      <c r="J144" s="38"/>
      <c r="K144" s="7"/>
      <c r="L144" s="7"/>
    </row>
  </sheetData>
  <mergeCells count="3">
    <mergeCell ref="C3:H3"/>
    <mergeCell ref="C51:H51"/>
    <mergeCell ref="C95:H95"/>
  </mergeCells>
  <pageMargins left="0.7" right="0.7" top="0.75" bottom="0.75" header="0.3" footer="0.3"/>
  <pageSetup paperSize="9" scale="2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RowHeight="15"/>
  <cols>
    <col min="1" max="1" width="4.85546875" style="2" customWidth="1"/>
    <col min="2" max="2" width="34.42578125" style="2" customWidth="1"/>
    <col min="3" max="3" width="19.28515625" style="2" customWidth="1"/>
    <col min="4" max="11" width="11.42578125" style="2"/>
    <col min="12" max="12" width="6.42578125" style="2" hidden="1" customWidth="1"/>
    <col min="13" max="13" width="33.7109375" style="2" hidden="1" customWidth="1"/>
    <col min="14" max="14" width="18.85546875" style="2" hidden="1" customWidth="1"/>
    <col min="15" max="16384" width="11.42578125" style="2"/>
  </cols>
  <sheetData>
    <row r="1" spans="1:14">
      <c r="C1" s="13" t="s">
        <v>143</v>
      </c>
    </row>
    <row r="2" spans="1:14" ht="23.25" customHeight="1">
      <c r="B2" s="14" t="s">
        <v>162</v>
      </c>
      <c r="C2" s="15">
        <f>C5+C13+C15+C17+C21+C23+C25</f>
        <v>2894139.27</v>
      </c>
      <c r="M2" s="14" t="s">
        <v>163</v>
      </c>
      <c r="N2" s="14"/>
    </row>
    <row r="3" spans="1:14">
      <c r="B3" s="16" t="s">
        <v>146</v>
      </c>
      <c r="L3" s="17" t="s">
        <v>147</v>
      </c>
      <c r="M3" s="18" t="s">
        <v>146</v>
      </c>
      <c r="N3" s="19" t="s">
        <v>143</v>
      </c>
    </row>
    <row r="4" spans="1:14">
      <c r="L4" s="20">
        <v>1</v>
      </c>
      <c r="M4" s="20" t="str">
        <f>B5</f>
        <v>SUBESTACIÓN</v>
      </c>
      <c r="N4" s="21">
        <f>C5</f>
        <v>590430.55999999994</v>
      </c>
    </row>
    <row r="5" spans="1:14">
      <c r="A5" s="4">
        <v>1</v>
      </c>
      <c r="B5" s="4" t="s">
        <v>164</v>
      </c>
      <c r="C5" s="22">
        <f>SUM(C6:C8)</f>
        <v>590430.55999999994</v>
      </c>
      <c r="D5" s="7"/>
      <c r="E5" s="7"/>
      <c r="F5" s="7"/>
      <c r="G5" s="7"/>
      <c r="H5" s="7"/>
      <c r="L5" s="20">
        <v>2</v>
      </c>
      <c r="M5" s="20" t="str">
        <f>B13</f>
        <v>GRUPO ELECTRÓGENO</v>
      </c>
      <c r="N5" s="21">
        <f>C13</f>
        <v>600763.6</v>
      </c>
    </row>
    <row r="6" spans="1:14">
      <c r="A6" s="7"/>
      <c r="B6" s="7" t="s">
        <v>165</v>
      </c>
      <c r="C6" s="23">
        <v>26461.72</v>
      </c>
      <c r="D6" s="7"/>
      <c r="E6" s="7"/>
      <c r="F6" s="7"/>
      <c r="G6" s="7"/>
      <c r="H6" s="7"/>
      <c r="L6" s="20">
        <v>3</v>
      </c>
      <c r="M6" s="20" t="str">
        <f>B15</f>
        <v>SALA DE ENERGÍA Y TABLEROS</v>
      </c>
      <c r="N6" s="21">
        <f>C15</f>
        <v>235671.13</v>
      </c>
    </row>
    <row r="7" spans="1:14">
      <c r="A7" s="7"/>
      <c r="B7" s="7" t="s">
        <v>150</v>
      </c>
      <c r="C7" s="23">
        <v>397543.24</v>
      </c>
      <c r="D7" s="7"/>
      <c r="E7" s="7"/>
      <c r="F7" s="7"/>
      <c r="G7" s="7"/>
      <c r="H7" s="7"/>
      <c r="L7" s="20">
        <v>4</v>
      </c>
      <c r="M7" s="20" t="str">
        <f>B17</f>
        <v>PLANTA DE FUERZA</v>
      </c>
      <c r="N7" s="21">
        <f>C17</f>
        <v>672505.80999999994</v>
      </c>
    </row>
    <row r="8" spans="1:14">
      <c r="A8" s="7"/>
      <c r="B8" s="7" t="s">
        <v>151</v>
      </c>
      <c r="C8" s="23">
        <v>166425.60000000001</v>
      </c>
      <c r="D8" s="7"/>
      <c r="E8" s="7"/>
      <c r="F8" s="7"/>
      <c r="G8" s="7"/>
      <c r="H8" s="7"/>
      <c r="L8" s="20">
        <v>5</v>
      </c>
      <c r="M8" s="20" t="str">
        <f>B21</f>
        <v>CLIMATIZACIÓN - SISTEMA DE AIRE ACONDICIONADO</v>
      </c>
      <c r="N8" s="21">
        <f>C21</f>
        <v>585278.18000000005</v>
      </c>
    </row>
    <row r="9" spans="1:14">
      <c r="A9" s="7"/>
      <c r="B9" s="7"/>
      <c r="C9" s="7"/>
      <c r="D9" s="7"/>
      <c r="E9" s="7"/>
      <c r="F9" s="7"/>
      <c r="G9" s="7"/>
      <c r="H9" s="7"/>
      <c r="L9" s="20">
        <v>6</v>
      </c>
      <c r="M9" s="20" t="str">
        <f>B23</f>
        <v>ENERGÍA ESTABLE - SISTEMA UPS</v>
      </c>
      <c r="N9" s="21">
        <f>C23</f>
        <v>185360.11</v>
      </c>
    </row>
    <row r="10" spans="1:14" hidden="1">
      <c r="A10" s="7"/>
      <c r="B10" s="7"/>
      <c r="C10" s="7"/>
      <c r="D10" s="7"/>
      <c r="E10" s="7"/>
      <c r="F10" s="7"/>
      <c r="G10" s="7"/>
      <c r="H10" s="7"/>
      <c r="L10" s="20">
        <v>7</v>
      </c>
      <c r="M10" s="20" t="str">
        <f>B25</f>
        <v>SISTEMA A TIERRA</v>
      </c>
      <c r="N10" s="21">
        <f>C25</f>
        <v>24129.88</v>
      </c>
    </row>
    <row r="11" spans="1:14" ht="15.75" hidden="1">
      <c r="A11" s="7"/>
      <c r="B11" s="7"/>
      <c r="C11" s="7"/>
      <c r="D11" s="7"/>
      <c r="E11" s="7"/>
      <c r="F11" s="7"/>
      <c r="G11" s="7"/>
      <c r="H11" s="7"/>
      <c r="L11" s="5"/>
      <c r="M11" s="5"/>
      <c r="N11" s="24">
        <f>SUM(N4:N10)</f>
        <v>2894139.27</v>
      </c>
    </row>
    <row r="12" spans="1:14" hidden="1"/>
    <row r="13" spans="1:14">
      <c r="A13" s="4">
        <v>2</v>
      </c>
      <c r="B13" s="4" t="s">
        <v>152</v>
      </c>
      <c r="C13" s="25">
        <v>600763.6</v>
      </c>
    </row>
    <row r="15" spans="1:14">
      <c r="A15" s="4">
        <v>3</v>
      </c>
      <c r="B15" s="4" t="s">
        <v>166</v>
      </c>
      <c r="C15" s="25">
        <v>235671.13</v>
      </c>
    </row>
    <row r="17" spans="1:3">
      <c r="A17" s="4">
        <v>4</v>
      </c>
      <c r="B17" s="4" t="s">
        <v>153</v>
      </c>
      <c r="C17" s="25">
        <f>C18+C19</f>
        <v>672505.80999999994</v>
      </c>
    </row>
    <row r="18" spans="1:3">
      <c r="B18" s="2" t="s">
        <v>154</v>
      </c>
      <c r="C18" s="26">
        <v>505723.85</v>
      </c>
    </row>
    <row r="19" spans="1:3">
      <c r="B19" s="2" t="s">
        <v>155</v>
      </c>
      <c r="C19" s="26">
        <v>166781.96</v>
      </c>
    </row>
    <row r="21" spans="1:3">
      <c r="A21" s="4">
        <v>5</v>
      </c>
      <c r="B21" s="4" t="s">
        <v>156</v>
      </c>
      <c r="C21" s="25">
        <v>585278.18000000005</v>
      </c>
    </row>
    <row r="23" spans="1:3">
      <c r="A23" s="4">
        <v>6</v>
      </c>
      <c r="B23" s="4" t="s">
        <v>157</v>
      </c>
      <c r="C23" s="25">
        <v>185360.11</v>
      </c>
    </row>
    <row r="25" spans="1:3">
      <c r="A25" s="4">
        <v>7</v>
      </c>
      <c r="B25" s="4" t="s">
        <v>158</v>
      </c>
      <c r="C25" s="25">
        <v>24129.88</v>
      </c>
    </row>
  </sheetData>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4"/>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RowHeight="15"/>
  <cols>
    <col min="1" max="1" width="5.42578125" style="2" customWidth="1"/>
    <col min="2" max="2" width="34.5703125" style="2" customWidth="1"/>
    <col min="3" max="3" width="23.140625" style="2" customWidth="1"/>
    <col min="4" max="12" width="11.42578125" style="2"/>
    <col min="13" max="13" width="6.140625" style="2" hidden="1" customWidth="1"/>
    <col min="14" max="14" width="34.5703125" style="2" hidden="1" customWidth="1"/>
    <col min="15" max="15" width="17.42578125" style="2" hidden="1" customWidth="1"/>
    <col min="16" max="16384" width="11.42578125" style="2"/>
  </cols>
  <sheetData>
    <row r="1" spans="1:15">
      <c r="C1" s="13" t="s">
        <v>143</v>
      </c>
    </row>
    <row r="2" spans="1:15" ht="15.75">
      <c r="B2" s="14" t="s">
        <v>159</v>
      </c>
      <c r="C2" s="15">
        <f>C5+C14+C16+C20+C22+C24</f>
        <v>592557.77</v>
      </c>
      <c r="N2" s="14" t="s">
        <v>160</v>
      </c>
      <c r="O2" s="14"/>
    </row>
    <row r="3" spans="1:15">
      <c r="B3" s="16" t="s">
        <v>146</v>
      </c>
      <c r="M3" s="17" t="s">
        <v>147</v>
      </c>
      <c r="N3" s="18" t="s">
        <v>146</v>
      </c>
      <c r="O3" s="19" t="s">
        <v>143</v>
      </c>
    </row>
    <row r="4" spans="1:15">
      <c r="M4" s="20">
        <v>1</v>
      </c>
      <c r="N4" s="20" t="str">
        <f>B5</f>
        <v>SUMINISTRO DE ENERGÍA</v>
      </c>
      <c r="O4" s="21">
        <f>C5</f>
        <v>99081.97</v>
      </c>
    </row>
    <row r="5" spans="1:15">
      <c r="A5" s="4">
        <v>1</v>
      </c>
      <c r="B5" s="4" t="s">
        <v>161</v>
      </c>
      <c r="C5" s="22">
        <f>SUM(C6:C8)</f>
        <v>99081.97</v>
      </c>
      <c r="M5" s="20">
        <v>2</v>
      </c>
      <c r="N5" s="20" t="str">
        <f>B14</f>
        <v>GRUPO ELECTRÓGENO</v>
      </c>
      <c r="O5" s="21">
        <f>C14</f>
        <v>144691.31</v>
      </c>
    </row>
    <row r="6" spans="1:15">
      <c r="A6" s="7"/>
      <c r="B6" s="7" t="s">
        <v>149</v>
      </c>
      <c r="C6" s="23">
        <v>8066.23</v>
      </c>
      <c r="M6" s="20">
        <v>3</v>
      </c>
      <c r="N6" s="20" t="str">
        <f>B16</f>
        <v>PLANTA DE FUERZA</v>
      </c>
      <c r="O6" s="21">
        <f>C16</f>
        <v>201065.47999999998</v>
      </c>
    </row>
    <row r="7" spans="1:15">
      <c r="A7" s="7"/>
      <c r="B7" s="7" t="s">
        <v>150</v>
      </c>
      <c r="C7" s="23">
        <v>60035.3</v>
      </c>
      <c r="M7" s="20">
        <v>4</v>
      </c>
      <c r="N7" s="20" t="str">
        <f>B20</f>
        <v>CLIMATIZACIÓN - SISTEMA DE AIRE ACONDICIONADO</v>
      </c>
      <c r="O7" s="21">
        <f>C20</f>
        <v>95966.66</v>
      </c>
    </row>
    <row r="8" spans="1:15">
      <c r="A8" s="7"/>
      <c r="B8" s="7" t="s">
        <v>151</v>
      </c>
      <c r="C8" s="23">
        <v>30980.44</v>
      </c>
      <c r="M8" s="20">
        <v>5</v>
      </c>
      <c r="N8" s="20" t="str">
        <f>B22</f>
        <v>ENERGÍA ESTABLE - SISTEMA UPS</v>
      </c>
      <c r="O8" s="21">
        <f>C22</f>
        <v>45969.38</v>
      </c>
    </row>
    <row r="9" spans="1:15">
      <c r="M9" s="20">
        <v>6</v>
      </c>
      <c r="N9" s="20" t="str">
        <f>B24</f>
        <v>SISTEMA A TIERRA</v>
      </c>
      <c r="O9" s="21">
        <f>C24</f>
        <v>5782.97</v>
      </c>
    </row>
    <row r="10" spans="1:15" ht="15.75" hidden="1" customHeight="1">
      <c r="M10" s="5"/>
      <c r="N10" s="5"/>
      <c r="O10" s="24">
        <f>SUM(O4:O9)</f>
        <v>592557.77</v>
      </c>
    </row>
    <row r="11" spans="1:15" ht="15" hidden="1" customHeight="1"/>
    <row r="12" spans="1:15" ht="15" hidden="1" customHeight="1"/>
    <row r="13" spans="1:15" ht="15" hidden="1" customHeight="1"/>
    <row r="14" spans="1:15">
      <c r="A14" s="4">
        <v>2</v>
      </c>
      <c r="B14" s="4" t="s">
        <v>152</v>
      </c>
      <c r="C14" s="25">
        <v>144691.31</v>
      </c>
    </row>
    <row r="16" spans="1:15">
      <c r="A16" s="4">
        <v>3</v>
      </c>
      <c r="B16" s="4" t="s">
        <v>153</v>
      </c>
      <c r="C16" s="25">
        <f>C17+C18</f>
        <v>201065.47999999998</v>
      </c>
    </row>
    <row r="17" spans="1:3">
      <c r="B17" s="2" t="s">
        <v>154</v>
      </c>
      <c r="C17" s="26">
        <v>100199</v>
      </c>
    </row>
    <row r="18" spans="1:3">
      <c r="B18" s="2" t="s">
        <v>155</v>
      </c>
      <c r="C18" s="26">
        <v>100866.48</v>
      </c>
    </row>
    <row r="20" spans="1:3">
      <c r="A20" s="4">
        <v>4</v>
      </c>
      <c r="B20" s="4" t="s">
        <v>156</v>
      </c>
      <c r="C20" s="25">
        <v>95966.66</v>
      </c>
    </row>
    <row r="22" spans="1:3">
      <c r="A22" s="4">
        <v>5</v>
      </c>
      <c r="B22" s="4" t="s">
        <v>157</v>
      </c>
      <c r="C22" s="25">
        <v>45969.38</v>
      </c>
    </row>
    <row r="24" spans="1:3">
      <c r="A24" s="4">
        <v>6</v>
      </c>
      <c r="B24" s="4" t="s">
        <v>158</v>
      </c>
      <c r="C24" s="25">
        <v>5782.97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3</vt:i4>
      </vt:variant>
    </vt:vector>
  </HeadingPairs>
  <TitlesOfParts>
    <vt:vector size="13" baseType="lpstr">
      <vt:lpstr>Espacio y rack</vt:lpstr>
      <vt:lpstr>Energía</vt:lpstr>
      <vt:lpstr>Postes</vt:lpstr>
      <vt:lpstr>Ductos</vt:lpstr>
      <vt:lpstr>Parámetros</vt:lpstr>
      <vt:lpstr>Resumen energía</vt:lpstr>
      <vt:lpstr>Inversión energía</vt:lpstr>
      <vt:lpstr>Detalle Ed.Principal</vt:lpstr>
      <vt:lpstr>Detalle Ed.URA</vt:lpstr>
      <vt:lpstr>Detalle Ed.Remoto</vt:lpstr>
      <vt:lpstr>Energía!Área_de_impresión</vt:lpstr>
      <vt:lpstr>'Inversión energía'!Área_de_impresión</vt:lpstr>
      <vt:lpstr>'Resumen energía'!Área_de_impresión</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Ochoa La Torre</dc:creator>
  <cp:lastModifiedBy>Maria Ochoa La Torre</cp:lastModifiedBy>
  <cp:lastPrinted>2015-05-19T20:32:34Z</cp:lastPrinted>
  <dcterms:created xsi:type="dcterms:W3CDTF">2014-03-05T00:44:23Z</dcterms:created>
  <dcterms:modified xsi:type="dcterms:W3CDTF">2015-05-19T20:51:20Z</dcterms:modified>
</cp:coreProperties>
</file>